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leosven/Dropbox/1LS/1Res/Housing/Amortization Reqs/Obalanser/180219-20 Ekonomistas/"/>
    </mc:Choice>
  </mc:AlternateContent>
  <bookViews>
    <workbookView xWindow="11360" yWindow="29260" windowWidth="28160" windowHeight="17540"/>
  </bookViews>
  <sheets>
    <sheet name="LS Etta Fig" sheetId="13" r:id="rId1"/>
    <sheet name="SM Ettor" sheetId="5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3" l="1"/>
  <c r="C39" i="13"/>
  <c r="D35" i="13"/>
  <c r="G5" i="13" s="1"/>
  <c r="C35" i="13"/>
  <c r="D28" i="13"/>
  <c r="D30" i="13" s="1"/>
  <c r="C28" i="13"/>
  <c r="C30" i="13" s="1"/>
  <c r="D23" i="13"/>
  <c r="C23" i="13"/>
  <c r="D14" i="13"/>
  <c r="C14" i="13"/>
  <c r="D10" i="13"/>
  <c r="D11" i="13" s="1"/>
  <c r="C10" i="13"/>
  <c r="C11" i="13" s="1"/>
  <c r="H5" i="13"/>
  <c r="D5" i="13"/>
  <c r="D7" i="13" s="1"/>
  <c r="C5" i="13"/>
  <c r="C7" i="13" s="1"/>
  <c r="G3" i="13"/>
  <c r="C22" i="13" l="1"/>
  <c r="C45" i="13" s="1"/>
  <c r="C18" i="13"/>
  <c r="C15" i="13"/>
  <c r="C16" i="13" s="1"/>
  <c r="C24" i="13"/>
  <c r="D22" i="13"/>
  <c r="D45" i="13" s="1"/>
  <c r="I9" i="13" s="1"/>
  <c r="D18" i="13"/>
  <c r="D15" i="13"/>
  <c r="D16" i="13" s="1"/>
  <c r="D24" i="13"/>
  <c r="C25" i="13"/>
  <c r="C26" i="13" s="1"/>
  <c r="C41" i="13" s="1"/>
  <c r="C47" i="13" s="1"/>
  <c r="C31" i="13"/>
  <c r="C32" i="13" s="1"/>
  <c r="D25" i="13"/>
  <c r="D26" i="13" s="1"/>
  <c r="D41" i="13" s="1"/>
  <c r="D31" i="13"/>
  <c r="D32" i="13" s="1"/>
  <c r="E55" i="5"/>
  <c r="F55" i="5"/>
  <c r="H55" i="5"/>
  <c r="N55" i="5"/>
  <c r="G55" i="5"/>
  <c r="O55" i="5"/>
  <c r="P55" i="5"/>
  <c r="E56" i="5"/>
  <c r="F56" i="5"/>
  <c r="H56" i="5"/>
  <c r="N56" i="5"/>
  <c r="G56" i="5"/>
  <c r="O56" i="5"/>
  <c r="P56" i="5"/>
  <c r="E57" i="5"/>
  <c r="F57" i="5"/>
  <c r="H57" i="5"/>
  <c r="N57" i="5"/>
  <c r="G57" i="5"/>
  <c r="O57" i="5"/>
  <c r="P57" i="5"/>
  <c r="E58" i="5"/>
  <c r="F58" i="5"/>
  <c r="H58" i="5"/>
  <c r="N58" i="5"/>
  <c r="G58" i="5"/>
  <c r="O58" i="5"/>
  <c r="P58" i="5"/>
  <c r="E59" i="5"/>
  <c r="F59" i="5"/>
  <c r="H59" i="5"/>
  <c r="N59" i="5"/>
  <c r="G59" i="5"/>
  <c r="O59" i="5"/>
  <c r="P59" i="5"/>
  <c r="E60" i="5"/>
  <c r="F60" i="5"/>
  <c r="H60" i="5"/>
  <c r="N60" i="5"/>
  <c r="G60" i="5"/>
  <c r="O60" i="5"/>
  <c r="P60" i="5"/>
  <c r="E61" i="5"/>
  <c r="F61" i="5"/>
  <c r="H61" i="5"/>
  <c r="N61" i="5"/>
  <c r="G61" i="5"/>
  <c r="O61" i="5"/>
  <c r="P61" i="5"/>
  <c r="E62" i="5"/>
  <c r="F62" i="5"/>
  <c r="H62" i="5"/>
  <c r="N62" i="5"/>
  <c r="G62" i="5"/>
  <c r="O62" i="5"/>
  <c r="P62" i="5"/>
  <c r="E63" i="5"/>
  <c r="F63" i="5"/>
  <c r="H63" i="5"/>
  <c r="N63" i="5"/>
  <c r="G63" i="5"/>
  <c r="O63" i="5"/>
  <c r="P63" i="5"/>
  <c r="J55" i="5"/>
  <c r="K55" i="5"/>
  <c r="L55" i="5"/>
  <c r="J56" i="5"/>
  <c r="K56" i="5"/>
  <c r="L56" i="5"/>
  <c r="J57" i="5"/>
  <c r="K57" i="5"/>
  <c r="L57" i="5"/>
  <c r="J58" i="5"/>
  <c r="K58" i="5"/>
  <c r="L58" i="5"/>
  <c r="J59" i="5"/>
  <c r="K59" i="5"/>
  <c r="L59" i="5"/>
  <c r="J60" i="5"/>
  <c r="K60" i="5"/>
  <c r="L60" i="5"/>
  <c r="J61" i="5"/>
  <c r="K61" i="5"/>
  <c r="L61" i="5"/>
  <c r="J62" i="5"/>
  <c r="K62" i="5"/>
  <c r="L62" i="5"/>
  <c r="J63" i="5"/>
  <c r="K63" i="5"/>
  <c r="L6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F49" i="5"/>
  <c r="F23" i="5"/>
  <c r="G23" i="5"/>
  <c r="F8" i="5"/>
  <c r="G8" i="5"/>
  <c r="F37" i="5"/>
  <c r="G37" i="5"/>
  <c r="F44" i="5"/>
  <c r="F41" i="5"/>
  <c r="G41" i="5"/>
  <c r="F42" i="5"/>
  <c r="F11" i="5"/>
  <c r="F30" i="5"/>
  <c r="F21" i="5"/>
  <c r="G21" i="5"/>
  <c r="F40" i="5"/>
  <c r="G40" i="5"/>
  <c r="F14" i="5"/>
  <c r="F16" i="5"/>
  <c r="G16" i="5"/>
  <c r="F22" i="5"/>
  <c r="F38" i="5"/>
  <c r="F35" i="5"/>
  <c r="F36" i="5"/>
  <c r="G36" i="5"/>
  <c r="F29" i="5"/>
  <c r="G29" i="5"/>
  <c r="F9" i="5"/>
  <c r="G9" i="5"/>
  <c r="F20" i="5"/>
  <c r="F32" i="5"/>
  <c r="G32" i="5"/>
  <c r="F19" i="5"/>
  <c r="F33" i="5"/>
  <c r="G33" i="5"/>
  <c r="F13" i="5"/>
  <c r="G13" i="5"/>
  <c r="F10" i="5"/>
  <c r="F39" i="5"/>
  <c r="F34" i="5"/>
  <c r="F48" i="5"/>
  <c r="G48" i="5"/>
  <c r="F54" i="5"/>
  <c r="F27" i="5"/>
  <c r="F53" i="5"/>
  <c r="G53" i="5"/>
  <c r="F47" i="5"/>
  <c r="F15" i="5"/>
  <c r="G15" i="5"/>
  <c r="F6" i="5"/>
  <c r="F5" i="5"/>
  <c r="F7" i="5"/>
  <c r="F51" i="5"/>
  <c r="G51" i="5"/>
  <c r="F26" i="5"/>
  <c r="F46" i="5"/>
  <c r="F12" i="5"/>
  <c r="G12" i="5"/>
  <c r="F52" i="5"/>
  <c r="G52" i="5"/>
  <c r="F25" i="5"/>
  <c r="G25" i="5"/>
  <c r="F18" i="5"/>
  <c r="F24" i="5"/>
  <c r="F17" i="5"/>
  <c r="G17" i="5"/>
  <c r="F43" i="5"/>
  <c r="F28" i="5"/>
  <c r="F31" i="5"/>
  <c r="F45" i="5"/>
  <c r="G45" i="5"/>
  <c r="F50" i="5"/>
  <c r="K49" i="5"/>
  <c r="L49" i="5"/>
  <c r="P49" i="5"/>
  <c r="G49" i="5"/>
  <c r="K24" i="5"/>
  <c r="L24" i="5"/>
  <c r="P24" i="5"/>
  <c r="K47" i="5"/>
  <c r="L47" i="5"/>
  <c r="P47" i="5"/>
  <c r="K20" i="5"/>
  <c r="L20" i="5"/>
  <c r="P20" i="5"/>
  <c r="K35" i="5"/>
  <c r="L35" i="5"/>
  <c r="P35" i="5"/>
  <c r="K44" i="5"/>
  <c r="L44" i="5"/>
  <c r="P44" i="5"/>
  <c r="H28" i="5"/>
  <c r="N28" i="5"/>
  <c r="P28" i="5"/>
  <c r="H18" i="5"/>
  <c r="N18" i="5"/>
  <c r="P18" i="5"/>
  <c r="H46" i="5"/>
  <c r="N46" i="5"/>
  <c r="P46" i="5"/>
  <c r="P5" i="5"/>
  <c r="H53" i="5"/>
  <c r="N53" i="5"/>
  <c r="P53" i="5"/>
  <c r="O53" i="5"/>
  <c r="H34" i="5"/>
  <c r="N34" i="5"/>
  <c r="P34" i="5"/>
  <c r="H33" i="5"/>
  <c r="J33" i="5"/>
  <c r="O33" i="5"/>
  <c r="P33" i="5"/>
  <c r="P9" i="5"/>
  <c r="O9" i="5"/>
  <c r="H38" i="5"/>
  <c r="N38" i="5"/>
  <c r="P38" i="5"/>
  <c r="H14" i="5"/>
  <c r="N14" i="5"/>
  <c r="P14" i="5"/>
  <c r="H11" i="5"/>
  <c r="N11" i="5"/>
  <c r="P11" i="5"/>
  <c r="H37" i="5"/>
  <c r="J37" i="5"/>
  <c r="P37" i="5"/>
  <c r="O37" i="5"/>
  <c r="G5" i="5"/>
  <c r="G44" i="5"/>
  <c r="G28" i="5"/>
  <c r="J28" i="5"/>
  <c r="G24" i="5"/>
  <c r="G20" i="5"/>
  <c r="K31" i="5"/>
  <c r="L31" i="5"/>
  <c r="P31" i="5"/>
  <c r="K7" i="5"/>
  <c r="L7" i="5"/>
  <c r="P7" i="5"/>
  <c r="K13" i="5"/>
  <c r="L13" i="5"/>
  <c r="P13" i="5"/>
  <c r="O13" i="5"/>
  <c r="K30" i="5"/>
  <c r="L30" i="5"/>
  <c r="P30" i="5"/>
  <c r="P50" i="5"/>
  <c r="P43" i="5"/>
  <c r="H25" i="5"/>
  <c r="J25" i="5"/>
  <c r="P25" i="5"/>
  <c r="O25" i="5"/>
  <c r="H26" i="5"/>
  <c r="N26" i="5"/>
  <c r="P26" i="5"/>
  <c r="H6" i="5"/>
  <c r="N6" i="5"/>
  <c r="P6" i="5"/>
  <c r="P27" i="5"/>
  <c r="H39" i="5"/>
  <c r="N39" i="5"/>
  <c r="P39" i="5"/>
  <c r="H19" i="5"/>
  <c r="N19" i="5"/>
  <c r="P19" i="5"/>
  <c r="H29" i="5"/>
  <c r="J29" i="5"/>
  <c r="N29" i="5"/>
  <c r="P29" i="5"/>
  <c r="O29" i="5"/>
  <c r="P22" i="5"/>
  <c r="H40" i="5"/>
  <c r="J40" i="5"/>
  <c r="O40" i="5"/>
  <c r="P40" i="5"/>
  <c r="H42" i="5"/>
  <c r="N42" i="5"/>
  <c r="P42" i="5"/>
  <c r="H8" i="5"/>
  <c r="N8" i="5"/>
  <c r="P8" i="5"/>
  <c r="O8" i="5"/>
  <c r="G47" i="5"/>
  <c r="G43" i="5"/>
  <c r="G39" i="5"/>
  <c r="J39" i="5"/>
  <c r="G35" i="5"/>
  <c r="O35" i="5"/>
  <c r="G31" i="5"/>
  <c r="G27" i="5"/>
  <c r="O27" i="5"/>
  <c r="G19" i="5"/>
  <c r="G11" i="5"/>
  <c r="G7" i="5"/>
  <c r="K12" i="5"/>
  <c r="L12" i="5"/>
  <c r="O12" i="5"/>
  <c r="P12" i="5"/>
  <c r="K48" i="5"/>
  <c r="L48" i="5"/>
  <c r="O48" i="5"/>
  <c r="P48" i="5"/>
  <c r="H45" i="5"/>
  <c r="J45" i="5"/>
  <c r="P45" i="5"/>
  <c r="O45" i="5"/>
  <c r="H17" i="5"/>
  <c r="J17" i="5"/>
  <c r="O17" i="5"/>
  <c r="P17" i="5"/>
  <c r="O52" i="5"/>
  <c r="P52" i="5"/>
  <c r="H51" i="5"/>
  <c r="J51" i="5"/>
  <c r="P51" i="5"/>
  <c r="O51" i="5"/>
  <c r="H15" i="5"/>
  <c r="J15" i="5"/>
  <c r="P15" i="5"/>
  <c r="N15" i="5"/>
  <c r="O15" i="5"/>
  <c r="H54" i="5"/>
  <c r="N54" i="5"/>
  <c r="P54" i="5"/>
  <c r="P10" i="5"/>
  <c r="H32" i="5"/>
  <c r="J32" i="5"/>
  <c r="O32" i="5"/>
  <c r="P32" i="5"/>
  <c r="N32" i="5"/>
  <c r="H36" i="5"/>
  <c r="J36" i="5"/>
  <c r="N36" i="5"/>
  <c r="P36" i="5"/>
  <c r="O36" i="5"/>
  <c r="H16" i="5"/>
  <c r="J16" i="5"/>
  <c r="N16" i="5"/>
  <c r="P16" i="5"/>
  <c r="O16" i="5"/>
  <c r="P21" i="5"/>
  <c r="O21" i="5"/>
  <c r="H41" i="5"/>
  <c r="N41" i="5"/>
  <c r="P41" i="5"/>
  <c r="O41" i="5"/>
  <c r="H23" i="5"/>
  <c r="J23" i="5"/>
  <c r="P23" i="5"/>
  <c r="O23" i="5"/>
  <c r="G54" i="5"/>
  <c r="G50" i="5"/>
  <c r="O50" i="5"/>
  <c r="G46" i="5"/>
  <c r="J46" i="5"/>
  <c r="G42" i="5"/>
  <c r="J42" i="5"/>
  <c r="G38" i="5"/>
  <c r="J38" i="5"/>
  <c r="G34" i="5"/>
  <c r="G30" i="5"/>
  <c r="G26" i="5"/>
  <c r="J26" i="5"/>
  <c r="G22" i="5"/>
  <c r="G18" i="5"/>
  <c r="G14" i="5"/>
  <c r="J14" i="5"/>
  <c r="G10" i="5"/>
  <c r="O10" i="5"/>
  <c r="G6" i="5"/>
  <c r="J6" i="5"/>
  <c r="H5" i="5"/>
  <c r="N5" i="5"/>
  <c r="K5" i="5"/>
  <c r="L5" i="5"/>
  <c r="H9" i="5"/>
  <c r="J9" i="5"/>
  <c r="K9" i="5"/>
  <c r="L9" i="5"/>
  <c r="H50" i="5"/>
  <c r="N50" i="5"/>
  <c r="K50" i="5"/>
  <c r="L50" i="5"/>
  <c r="H43" i="5"/>
  <c r="N43" i="5"/>
  <c r="K43" i="5"/>
  <c r="L43" i="5"/>
  <c r="H27" i="5"/>
  <c r="N27" i="5"/>
  <c r="K27" i="5"/>
  <c r="L27" i="5"/>
  <c r="H22" i="5"/>
  <c r="N22" i="5"/>
  <c r="K22" i="5"/>
  <c r="L22" i="5"/>
  <c r="H52" i="5"/>
  <c r="J52" i="5"/>
  <c r="K52" i="5"/>
  <c r="L52" i="5"/>
  <c r="H10" i="5"/>
  <c r="N10" i="5"/>
  <c r="K10" i="5"/>
  <c r="L10" i="5"/>
  <c r="H21" i="5"/>
  <c r="J21" i="5"/>
  <c r="K21" i="5"/>
  <c r="L21" i="5"/>
  <c r="H31" i="5"/>
  <c r="N31" i="5"/>
  <c r="H24" i="5"/>
  <c r="N24" i="5"/>
  <c r="H12" i="5"/>
  <c r="N12" i="5"/>
  <c r="H7" i="5"/>
  <c r="N7" i="5"/>
  <c r="H47" i="5"/>
  <c r="N47" i="5"/>
  <c r="H48" i="5"/>
  <c r="J48" i="5"/>
  <c r="H13" i="5"/>
  <c r="N13" i="5"/>
  <c r="H20" i="5"/>
  <c r="N20" i="5"/>
  <c r="H35" i="5"/>
  <c r="N35" i="5"/>
  <c r="H30" i="5"/>
  <c r="N30" i="5"/>
  <c r="H44" i="5"/>
  <c r="N44" i="5"/>
  <c r="H49" i="5"/>
  <c r="N49" i="5"/>
  <c r="K28" i="5"/>
  <c r="L28" i="5"/>
  <c r="K18" i="5"/>
  <c r="L18" i="5"/>
  <c r="K46" i="5"/>
  <c r="L46" i="5"/>
  <c r="K53" i="5"/>
  <c r="L53" i="5"/>
  <c r="K34" i="5"/>
  <c r="L34" i="5"/>
  <c r="K33" i="5"/>
  <c r="L33" i="5"/>
  <c r="K38" i="5"/>
  <c r="L38" i="5"/>
  <c r="K14" i="5"/>
  <c r="L14" i="5"/>
  <c r="K11" i="5"/>
  <c r="L11" i="5"/>
  <c r="K37" i="5"/>
  <c r="L37" i="5"/>
  <c r="K25" i="5"/>
  <c r="L25" i="5"/>
  <c r="K26" i="5"/>
  <c r="L26" i="5"/>
  <c r="K6" i="5"/>
  <c r="L6" i="5"/>
  <c r="K39" i="5"/>
  <c r="L39" i="5"/>
  <c r="K19" i="5"/>
  <c r="L19" i="5"/>
  <c r="K29" i="5"/>
  <c r="L29" i="5"/>
  <c r="K40" i="5"/>
  <c r="L40" i="5"/>
  <c r="K42" i="5"/>
  <c r="L42" i="5"/>
  <c r="K8" i="5"/>
  <c r="L8" i="5"/>
  <c r="K45" i="5"/>
  <c r="L45" i="5"/>
  <c r="K17" i="5"/>
  <c r="L17" i="5"/>
  <c r="K51" i="5"/>
  <c r="L51" i="5"/>
  <c r="K15" i="5"/>
  <c r="L15" i="5"/>
  <c r="K54" i="5"/>
  <c r="L54" i="5"/>
  <c r="K32" i="5"/>
  <c r="L32" i="5"/>
  <c r="K36" i="5"/>
  <c r="L36" i="5"/>
  <c r="K16" i="5"/>
  <c r="L16" i="5"/>
  <c r="K41" i="5"/>
  <c r="L41" i="5"/>
  <c r="K23" i="5"/>
  <c r="L23" i="5"/>
  <c r="J54" i="5"/>
  <c r="J18" i="5"/>
  <c r="J34" i="5"/>
  <c r="J19" i="5"/>
  <c r="J11" i="5"/>
  <c r="N37" i="5"/>
  <c r="N17" i="5"/>
  <c r="N45" i="5"/>
  <c r="J30" i="5"/>
  <c r="N48" i="5"/>
  <c r="J7" i="5"/>
  <c r="J31" i="5"/>
  <c r="J47" i="5"/>
  <c r="O19" i="5"/>
  <c r="J44" i="5"/>
  <c r="O14" i="5"/>
  <c r="O38" i="5"/>
  <c r="N9" i="5"/>
  <c r="J49" i="5"/>
  <c r="J53" i="5"/>
  <c r="J12" i="5"/>
  <c r="J41" i="5"/>
  <c r="J50" i="5"/>
  <c r="N21" i="5"/>
  <c r="N51" i="5"/>
  <c r="N52" i="5"/>
  <c r="J35" i="5"/>
  <c r="O39" i="5"/>
  <c r="O6" i="5"/>
  <c r="O26" i="5"/>
  <c r="N25" i="5"/>
  <c r="O7" i="5"/>
  <c r="J20" i="5"/>
  <c r="J5" i="5"/>
  <c r="O5" i="5"/>
  <c r="O28" i="5"/>
  <c r="O44" i="5"/>
  <c r="O20" i="5"/>
  <c r="O47" i="5"/>
  <c r="O49" i="5"/>
  <c r="J22" i="5"/>
  <c r="N40" i="5"/>
  <c r="O31" i="5"/>
  <c r="J24" i="5"/>
  <c r="O46" i="5"/>
  <c r="O18" i="5"/>
  <c r="O24" i="5"/>
  <c r="J13" i="5"/>
  <c r="J8" i="5"/>
  <c r="J10" i="5"/>
  <c r="N23" i="5"/>
  <c r="O54" i="5"/>
  <c r="J27" i="5"/>
  <c r="J43" i="5"/>
  <c r="O42" i="5"/>
  <c r="O22" i="5"/>
  <c r="O43" i="5"/>
  <c r="O30" i="5"/>
  <c r="O11" i="5"/>
  <c r="N33" i="5"/>
  <c r="O34" i="5"/>
  <c r="D47" i="13" l="1"/>
  <c r="I7" i="13" s="1"/>
  <c r="H7" i="13"/>
  <c r="C46" i="13"/>
  <c r="C42" i="13"/>
  <c r="D36" i="13"/>
  <c r="G6" i="13" s="1"/>
  <c r="D34" i="13"/>
  <c r="C36" i="13"/>
  <c r="C34" i="13"/>
  <c r="C43" i="13" s="1"/>
  <c r="C40" i="13"/>
  <c r="C38" i="13"/>
  <c r="D37" i="13"/>
  <c r="G10" i="13" s="1"/>
  <c r="D44" i="13"/>
  <c r="I10" i="13" s="1"/>
  <c r="C37" i="13"/>
  <c r="C44" i="13"/>
  <c r="D40" i="13"/>
  <c r="H6" i="13" s="1"/>
  <c r="D38" i="13"/>
  <c r="D46" i="13"/>
  <c r="I8" i="13" s="1"/>
  <c r="D42" i="13"/>
  <c r="H8" i="13" s="1"/>
  <c r="H11" i="13" l="1"/>
  <c r="D43" i="13"/>
  <c r="G11" i="13"/>
  <c r="I11" i="13"/>
</calcChain>
</file>

<file path=xl/sharedStrings.xml><?xml version="1.0" encoding="utf-8"?>
<sst xmlns="http://schemas.openxmlformats.org/spreadsheetml/2006/main" count="147" uniqueCount="140">
  <si>
    <t>antal</t>
  </si>
  <si>
    <t>kr/kvm</t>
  </si>
  <si>
    <t>medelpris</t>
  </si>
  <si>
    <t>BORLÄNGE</t>
  </si>
  <si>
    <t>BORÅS</t>
  </si>
  <si>
    <t>BOTKYRKA</t>
  </si>
  <si>
    <t>DANDERYD</t>
  </si>
  <si>
    <t>ENKÖPING</t>
  </si>
  <si>
    <t>ESKILSTUNA</t>
  </si>
  <si>
    <t>FALUN</t>
  </si>
  <si>
    <t>GÄVLE</t>
  </si>
  <si>
    <t>GÖTEBORG</t>
  </si>
  <si>
    <t>HANINGE</t>
  </si>
  <si>
    <t>HELSINGBORG</t>
  </si>
  <si>
    <t>HUDDINGE</t>
  </si>
  <si>
    <t>HÄRNÖSAND</t>
  </si>
  <si>
    <t>JÄRFÄLLA</t>
  </si>
  <si>
    <t>JÖNKÖPING</t>
  </si>
  <si>
    <t>KALMAR</t>
  </si>
  <si>
    <t>KARLSKRONA</t>
  </si>
  <si>
    <t>KARLSTAD</t>
  </si>
  <si>
    <t>KNIVSTA</t>
  </si>
  <si>
    <t>LIDINGÖ</t>
  </si>
  <si>
    <t>LINKÖPING</t>
  </si>
  <si>
    <t>LULEÅ</t>
  </si>
  <si>
    <t>LUND</t>
  </si>
  <si>
    <t>MALMÖ</t>
  </si>
  <si>
    <t>MÖLNDAL</t>
  </si>
  <si>
    <t>NACKA</t>
  </si>
  <si>
    <t>NORRKÖPING</t>
  </si>
  <si>
    <t>NORRTÄLJE</t>
  </si>
  <si>
    <t>NYKÖPING</t>
  </si>
  <si>
    <t>SANDVIKEN</t>
  </si>
  <si>
    <t>SIGTUNA</t>
  </si>
  <si>
    <t>SKELLEFTEÅ</t>
  </si>
  <si>
    <t>SKÖVDE</t>
  </si>
  <si>
    <t>SOLLENTUNA</t>
  </si>
  <si>
    <t>SOLNA</t>
  </si>
  <si>
    <t>STOCKHOLM</t>
  </si>
  <si>
    <t>SUNDBYBERG</t>
  </si>
  <si>
    <t>SUNDSVALL</t>
  </si>
  <si>
    <t>SÖDERTÄLJE</t>
  </si>
  <si>
    <t>TROLLHÄTTAN</t>
  </si>
  <si>
    <t>TÄBY</t>
  </si>
  <si>
    <t>UDDEVALLA</t>
  </si>
  <si>
    <t>UMEÅ</t>
  </si>
  <si>
    <t>UPPLANDS VÄSBY</t>
  </si>
  <si>
    <t>UPPLANDS-BRO</t>
  </si>
  <si>
    <t>UPPSALA</t>
  </si>
  <si>
    <t>VÄSTERÅS</t>
  </si>
  <si>
    <t>VÄXJÖ</t>
  </si>
  <si>
    <t>ÖREBRO</t>
  </si>
  <si>
    <t>ÖSTERSUND</t>
  </si>
  <si>
    <t>15% kontant</t>
  </si>
  <si>
    <t>inkomstbehov</t>
  </si>
  <si>
    <t>medelmån.avg</t>
  </si>
  <si>
    <t>lånar resten</t>
  </si>
  <si>
    <t xml:space="preserve"> = 85%</t>
  </si>
  <si>
    <t xml:space="preserve">summa att betala </t>
  </si>
  <si>
    <t>per månad</t>
  </si>
  <si>
    <t xml:space="preserve">amortering 2% av </t>
  </si>
  <si>
    <t>lånet. Per mån:</t>
  </si>
  <si>
    <t>för att undvika</t>
  </si>
  <si>
    <t>att behöva amortera</t>
  </si>
  <si>
    <t>ytterligare 1%</t>
  </si>
  <si>
    <t>vilket blir</t>
  </si>
  <si>
    <t>kommun</t>
  </si>
  <si>
    <t>att betala per mån</t>
  </si>
  <si>
    <t>Årsränta 1,6%.</t>
  </si>
  <si>
    <t>GOTLAND</t>
  </si>
  <si>
    <t>KRISTIANSTAD</t>
  </si>
  <si>
    <t>TRELLEBORG</t>
  </si>
  <si>
    <t>TYRESÖ</t>
  </si>
  <si>
    <t>ÖSTERÅKER</t>
  </si>
  <si>
    <t>om räntan blir 3,2%</t>
  </si>
  <si>
    <t xml:space="preserve">om 3% amortering </t>
  </si>
  <si>
    <t>amortering 2%</t>
  </si>
  <si>
    <t>ränta 1,6%</t>
  </si>
  <si>
    <t>om man inte klarar skuldkvotstaket</t>
  </si>
  <si>
    <t>vid 3% amortering</t>
  </si>
  <si>
    <t>och 3,2% ränta</t>
  </si>
  <si>
    <t>LIDKÖPING</t>
  </si>
  <si>
    <t>VÄRMDÖ</t>
  </si>
  <si>
    <t>HUDIKSVALL</t>
  </si>
  <si>
    <t>KARLSKOGA</t>
  </si>
  <si>
    <t>Kapitalskattesats, %</t>
  </si>
  <si>
    <t>Medelpris, kr</t>
  </si>
  <si>
    <t>Belåningsgrad, %</t>
  </si>
  <si>
    <t>Kontantinsats, kr</t>
  </si>
  <si>
    <t>Räntesats, %/år</t>
  </si>
  <si>
    <t>Räntesats efter skatt, %/år</t>
  </si>
  <si>
    <t>Reavinstskatt, %/år</t>
  </si>
  <si>
    <t>Real bostadsprisökning efter skatt, %/år</t>
  </si>
  <si>
    <t>Amortering, kr/mån                                                         (4)</t>
  </si>
  <si>
    <t xml:space="preserve">Real bostadsprisökning, %/år                                    </t>
  </si>
  <si>
    <t>Medelstorlek, kvm</t>
  </si>
  <si>
    <t xml:space="preserve">Medelmånadsavgift, kr/kvm                                   </t>
  </si>
  <si>
    <t>Månadsavgift</t>
  </si>
  <si>
    <t>Amortering</t>
  </si>
  <si>
    <t>Boendekostnad</t>
  </si>
  <si>
    <t>Figur</t>
  </si>
  <si>
    <t xml:space="preserve">Låneminskn, inflation  </t>
  </si>
  <si>
    <t>Summa</t>
  </si>
  <si>
    <r>
      <t xml:space="preserve">Medelmånadsavgift, kr/mån                                           </t>
    </r>
    <r>
      <rPr>
        <b/>
        <sz val="11"/>
        <color theme="1"/>
        <rFont val="Times New Roman"/>
        <family val="1"/>
      </rPr>
      <t>(1)</t>
    </r>
  </si>
  <si>
    <r>
      <t xml:space="preserve">Amortering, %/år                                                                </t>
    </r>
    <r>
      <rPr>
        <sz val="11"/>
        <color theme="1"/>
        <rFont val="Times New Roman"/>
        <family val="1"/>
      </rPr>
      <t>(3)</t>
    </r>
  </si>
  <si>
    <t>Räntebetalning efter skatt, kr/mån                               (2)</t>
  </si>
  <si>
    <t>Real räntekostnad efter skatt, kr/mån.                        (7)</t>
  </si>
  <si>
    <r>
      <t xml:space="preserve">Inflation, %/år                                                                    </t>
    </r>
    <r>
      <rPr>
        <sz val="11"/>
        <color theme="1"/>
        <rFont val="Times New Roman"/>
        <family val="1"/>
      </rPr>
      <t>(5)</t>
    </r>
  </si>
  <si>
    <t>Real ränta efter skatt, %/år                                               (7)</t>
  </si>
  <si>
    <t xml:space="preserve">Real ränta efter skatt på eget kapital, %/år        (= 7) </t>
  </si>
  <si>
    <t>Nominell bostadsprisökning, %/år                                  (9)</t>
  </si>
  <si>
    <t>varav   Egentlig boendekostnad, kr/mån  (= 1+7+8-10)</t>
  </si>
  <si>
    <t xml:space="preserve">                           Real räntekostnad efter skatt, kr/mån  (7)</t>
  </si>
  <si>
    <t xml:space="preserve">               varav  Månadsavgift, kr/mån                            (1)</t>
  </si>
  <si>
    <t xml:space="preserve">                           Real kostnad för eget kapital                (8)</t>
  </si>
  <si>
    <t xml:space="preserve">                           - Real bostadsvärdeökn e sk, kr/mån (10)</t>
  </si>
  <si>
    <t>Real kostnad för eget kapital, kr/mån                         (8)</t>
  </si>
  <si>
    <t>Real bostadsvärdeökning efter skatt, kr/mån          (10)</t>
  </si>
  <si>
    <t xml:space="preserve">               Egentligt sparande, kr/mån          (= 4+6+10)</t>
  </si>
  <si>
    <t xml:space="preserve">                            Real bostadsvärdeökn e sk, kr/mån   (10)</t>
  </si>
  <si>
    <t>Ränta lån</t>
  </si>
  <si>
    <t>Kostnad eget kapital</t>
  </si>
  <si>
    <t xml:space="preserve">               varav   Amortering, kr/mån                                (4)</t>
  </si>
  <si>
    <t>Real låneminskning exkl amorteringar, kr/mån  (6)</t>
  </si>
  <si>
    <t xml:space="preserve">                           - Real kostnad för eget kapital              (8)</t>
  </si>
  <si>
    <t xml:space="preserve">                           Räntebetalning efter skatt, kr/mån       (2)</t>
  </si>
  <si>
    <t xml:space="preserve">                           Amortering, %/år                                     (3)</t>
  </si>
  <si>
    <t>Räntebetalning före skatt, kr/mån                                 (2a)</t>
  </si>
  <si>
    <t xml:space="preserve">                            Real låneminskn, inflation exkl amort, kr/mån   (6)</t>
  </si>
  <si>
    <t>Bolån, kr                                                                       (1a)</t>
  </si>
  <si>
    <t>Ettor i orter med minst 40 transaktioner 2017 (Källa: Svensk Mäklarstatistik)</t>
  </si>
  <si>
    <t>Värdeökn e skatt</t>
  </si>
  <si>
    <t>Nominell bostadsvärdeökning efter skatt, %/år                                  (9)</t>
  </si>
  <si>
    <t>Data från kolumn D för figur nedan</t>
  </si>
  <si>
    <t>Ofrivilligt sparande</t>
  </si>
  <si>
    <t>Medelpris, kr/kvm</t>
  </si>
  <si>
    <t>Lars E.O. Svensson</t>
  </si>
  <si>
    <r>
      <t xml:space="preserve">Etta, Stockholm 2017 </t>
    </r>
    <r>
      <rPr>
        <sz val="11"/>
        <color theme="1"/>
        <rFont val="Times New Roman"/>
        <family val="1"/>
      </rPr>
      <t>(Svensk Mäklarstatistik)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>(</t>
    </r>
    <r>
      <rPr>
        <sz val="11"/>
        <color rgb="FF0070C0"/>
        <rFont val="Times New Roman"/>
        <family val="1"/>
      </rPr>
      <t>Input</t>
    </r>
    <r>
      <rPr>
        <sz val="11"/>
        <color theme="1"/>
        <rFont val="Times New Roman"/>
        <family val="1"/>
      </rPr>
      <t>, Output)</t>
    </r>
  </si>
  <si>
    <t>Boendeutbetalning</t>
  </si>
  <si>
    <t>Boendeutbetalning, kr/mån                                     (= 1+2+4)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</si>
</sst>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kr&quot;_-;\-* #,##0.00\ &quot;kr&quot;_-;_-* &quot;-&quot;??\ &quot;kr&quot;_-;_-@_-"/>
    <numFmt numFmtId="165" formatCode="_-* #,##0\ &quot;kr&quot;_-;\-* #,##0\ &quot;kr&quot;_-;_-* &quot;-&quot;??\ &quot;kr&quot;_-;_-@_-"/>
    <numFmt numFmtId="166" formatCode="0.0%"/>
    <numFmt numFmtId="167" formatCode="#\ ##0"/>
    <numFmt numFmtId="168" formatCode="#\ ###\ ##0"/>
    <numFmt numFmtId="169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3" xfId="0" applyBorder="1"/>
    <xf numFmtId="0" fontId="0" fillId="0" borderId="4" xfId="0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165" fontId="0" fillId="0" borderId="4" xfId="0" applyNumberFormat="1" applyBorder="1"/>
    <xf numFmtId="0" fontId="0" fillId="2" borderId="8" xfId="0" applyFill="1" applyBorder="1"/>
    <xf numFmtId="165" fontId="0" fillId="2" borderId="8" xfId="1" applyNumberFormat="1" applyFont="1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7" xfId="0" applyFill="1" applyBorder="1"/>
    <xf numFmtId="165" fontId="0" fillId="2" borderId="9" xfId="1" applyNumberFormat="1" applyFont="1" applyFill="1" applyBorder="1"/>
    <xf numFmtId="0" fontId="0" fillId="2" borderId="6" xfId="0" applyFill="1" applyBorder="1"/>
    <xf numFmtId="165" fontId="0" fillId="0" borderId="5" xfId="1" applyNumberFormat="1" applyFont="1" applyBorder="1"/>
    <xf numFmtId="0" fontId="0" fillId="2" borderId="10" xfId="0" applyFill="1" applyBorder="1"/>
    <xf numFmtId="0" fontId="0" fillId="2" borderId="11" xfId="0" applyFill="1" applyBorder="1"/>
    <xf numFmtId="165" fontId="0" fillId="0" borderId="12" xfId="0" applyNumberFormat="1" applyBorder="1"/>
    <xf numFmtId="165" fontId="0" fillId="0" borderId="13" xfId="0" applyNumberFormat="1" applyBorder="1"/>
    <xf numFmtId="0" fontId="0" fillId="2" borderId="14" xfId="0" applyFill="1" applyBorder="1"/>
    <xf numFmtId="0" fontId="0" fillId="2" borderId="15" xfId="0" applyFill="1" applyBorder="1"/>
    <xf numFmtId="165" fontId="0" fillId="0" borderId="16" xfId="0" applyNumberFormat="1" applyBorder="1"/>
    <xf numFmtId="0" fontId="0" fillId="2" borderId="4" xfId="0" applyFill="1" applyBorder="1"/>
    <xf numFmtId="0" fontId="3" fillId="0" borderId="0" xfId="0" applyFont="1"/>
    <xf numFmtId="0" fontId="3" fillId="0" borderId="0" xfId="0" applyFont="1" applyFill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7" fontId="4" fillId="0" borderId="0" xfId="1" applyNumberFormat="1" applyFont="1" applyBorder="1"/>
    <xf numFmtId="0" fontId="4" fillId="0" borderId="0" xfId="0" applyFont="1" applyFill="1" applyBorder="1"/>
    <xf numFmtId="10" fontId="3" fillId="0" borderId="0" xfId="2" applyNumberFormat="1" applyFont="1" applyBorder="1"/>
    <xf numFmtId="10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/>
    <xf numFmtId="168" fontId="4" fillId="0" borderId="0" xfId="0" applyNumberFormat="1" applyFont="1" applyBorder="1"/>
    <xf numFmtId="167" fontId="5" fillId="0" borderId="0" xfId="1" applyNumberFormat="1" applyFont="1" applyBorder="1"/>
    <xf numFmtId="168" fontId="5" fillId="0" borderId="0" xfId="1" applyNumberFormat="1" applyFont="1" applyBorder="1"/>
    <xf numFmtId="9" fontId="5" fillId="0" borderId="0" xfId="1" applyNumberFormat="1" applyFont="1" applyBorder="1"/>
    <xf numFmtId="9" fontId="5" fillId="0" borderId="0" xfId="0" applyNumberFormat="1" applyFont="1" applyBorder="1" applyAlignment="1">
      <alignment horizontal="right"/>
    </xf>
    <xf numFmtId="9" fontId="5" fillId="0" borderId="0" xfId="2" applyFont="1" applyBorder="1"/>
    <xf numFmtId="0" fontId="4" fillId="0" borderId="0" xfId="0" applyFont="1"/>
    <xf numFmtId="166" fontId="5" fillId="0" borderId="0" xfId="2" applyNumberFormat="1" applyFont="1" applyBorder="1"/>
    <xf numFmtId="166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0" fontId="3" fillId="0" borderId="0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Border="1"/>
    <xf numFmtId="166" fontId="5" fillId="0" borderId="0" xfId="0" applyNumberFormat="1" applyFont="1" applyBorder="1"/>
    <xf numFmtId="167" fontId="3" fillId="0" borderId="0" xfId="0" applyNumberFormat="1" applyFont="1"/>
    <xf numFmtId="168" fontId="3" fillId="0" borderId="0" xfId="0" applyNumberFormat="1" applyFont="1"/>
    <xf numFmtId="167" fontId="8" fillId="0" borderId="0" xfId="1" applyNumberFormat="1" applyFont="1" applyBorder="1"/>
    <xf numFmtId="0" fontId="8" fillId="0" borderId="0" xfId="0" applyFont="1" applyFill="1" applyBorder="1"/>
    <xf numFmtId="168" fontId="4" fillId="0" borderId="0" xfId="1" applyNumberFormat="1" applyFont="1" applyBorder="1"/>
    <xf numFmtId="0" fontId="5" fillId="0" borderId="0" xfId="0" applyFont="1"/>
    <xf numFmtId="2" fontId="3" fillId="0" borderId="0" xfId="1" applyNumberFormat="1" applyFont="1" applyBorder="1"/>
    <xf numFmtId="2" fontId="9" fillId="0" borderId="0" xfId="0" applyNumberFormat="1" applyFont="1"/>
    <xf numFmtId="166" fontId="3" fillId="0" borderId="0" xfId="2" applyNumberFormat="1" applyFont="1"/>
    <xf numFmtId="166" fontId="4" fillId="0" borderId="0" xfId="2" applyNumberFormat="1" applyFont="1"/>
    <xf numFmtId="0" fontId="3" fillId="0" borderId="0" xfId="0" applyFont="1" applyAlignment="1"/>
    <xf numFmtId="0" fontId="3" fillId="0" borderId="17" xfId="0" applyFont="1" applyFill="1" applyBorder="1"/>
    <xf numFmtId="168" fontId="3" fillId="0" borderId="17" xfId="0" applyNumberFormat="1" applyFont="1" applyBorder="1"/>
    <xf numFmtId="169" fontId="5" fillId="0" borderId="0" xfId="2" applyNumberFormat="1" applyFont="1" applyBorder="1"/>
    <xf numFmtId="169" fontId="3" fillId="0" borderId="0" xfId="2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40" b="1" i="0" u="none" strike="noStrike" baseline="0">
                <a:effectLst/>
              </a:rPr>
              <a:t>Boendeutbetalning, kostnad och ofrivilligt sparande: Etta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'LS Etta Fig'!$F$5</c:f>
              <c:strCache>
                <c:ptCount val="1"/>
                <c:pt idx="0">
                  <c:v>Månadsavgift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Fig'!$G$5:$I$5</c:f>
              <c:numCache>
                <c:formatCode>#\ ##0</c:formatCode>
                <c:ptCount val="3"/>
                <c:pt idx="0">
                  <c:v>1846</c:v>
                </c:pt>
                <c:pt idx="1">
                  <c:v>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A-5747-B71D-3E1CA59D8892}"/>
            </c:ext>
          </c:extLst>
        </c:ser>
        <c:ser>
          <c:idx val="1"/>
          <c:order val="1"/>
          <c:tx>
            <c:strRef>
              <c:f>'LS Etta Fig'!$F$6</c:f>
              <c:strCache>
                <c:ptCount val="1"/>
                <c:pt idx="0">
                  <c:v>Ränta lån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Fig'!$G$6:$I$6</c:f>
              <c:numCache>
                <c:formatCode>#\ ###\ ##0</c:formatCode>
                <c:ptCount val="3"/>
                <c:pt idx="0" formatCode="#\ ##0">
                  <c:v>4410.2574133333328</c:v>
                </c:pt>
                <c:pt idx="1">
                  <c:v>472.52757999999989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A-5747-B71D-3E1CA59D8892}"/>
            </c:ext>
          </c:extLst>
        </c:ser>
        <c:ser>
          <c:idx val="2"/>
          <c:order val="2"/>
          <c:tx>
            <c:strRef>
              <c:f>'LS Etta Fig'!$F$7</c:f>
              <c:strCache>
                <c:ptCount val="1"/>
                <c:pt idx="0">
                  <c:v>Kostnad eget kapital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Fig'!$G$7:$I$7</c:f>
              <c:numCache>
                <c:formatCode>#\ ##0</c:formatCode>
                <c:ptCount val="3"/>
                <c:pt idx="1">
                  <c:v>83.387219999999985</c:v>
                </c:pt>
                <c:pt idx="2" formatCode="#\ ###\ ##0">
                  <c:v>-83.387219999999985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A-5747-B71D-3E1CA59D8892}"/>
            </c:ext>
          </c:extLst>
        </c:ser>
        <c:ser>
          <c:idx val="3"/>
          <c:order val="3"/>
          <c:tx>
            <c:strRef>
              <c:f>'LS Etta Fig'!$F$8</c:f>
              <c:strCache>
                <c:ptCount val="1"/>
                <c:pt idx="0">
                  <c:v>Värdeökn e skatt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Fig'!$G$8:$I$8</c:f>
              <c:numCache>
                <c:formatCode>#\ ###\ ##0</c:formatCode>
                <c:ptCount val="3"/>
                <c:pt idx="1">
                  <c:v>-1.6214181666666809</c:v>
                </c:pt>
                <c:pt idx="2">
                  <c:v>1.6214181666666809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A-5747-B71D-3E1CA59D8892}"/>
            </c:ext>
          </c:extLst>
        </c:ser>
        <c:ser>
          <c:idx val="4"/>
          <c:order val="4"/>
          <c:tx>
            <c:strRef>
              <c:f>'LS Etta Fig'!$F$9</c:f>
              <c:strCache>
                <c:ptCount val="1"/>
                <c:pt idx="0">
                  <c:v>Låneminskn, inflation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Fig'!$G$9:$I$9</c:f>
              <c:numCache>
                <c:formatCode>General</c:formatCode>
                <c:ptCount val="3"/>
                <c:pt idx="2" formatCode="#\ ###\ ##0">
                  <c:v>3937.7298333333333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CA-5747-B71D-3E1CA59D8892}"/>
            </c:ext>
          </c:extLst>
        </c:ser>
        <c:ser>
          <c:idx val="5"/>
          <c:order val="5"/>
          <c:tx>
            <c:strRef>
              <c:f>'LS Etta Fig'!$F$10</c:f>
              <c:strCache>
                <c:ptCount val="1"/>
                <c:pt idx="0">
                  <c:v>Amortering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Fig'!$G$10:$I$10</c:f>
              <c:numCache>
                <c:formatCode>General</c:formatCode>
                <c:ptCount val="3"/>
                <c:pt idx="0" formatCode="#\ ##0">
                  <c:v>3937.7298333333333</c:v>
                </c:pt>
                <c:pt idx="2" formatCode="#\ ###\ ##0">
                  <c:v>3937.7298333333333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CA-5747-B71D-3E1CA59D8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8906464"/>
        <c:axId val="1818868256"/>
      </c:barChart>
      <c:lineChart>
        <c:grouping val="standard"/>
        <c:varyColors val="0"/>
        <c:ser>
          <c:idx val="6"/>
          <c:order val="6"/>
          <c:tx>
            <c:strRef>
              <c:f>'LS Etta Fig'!$F$11</c:f>
              <c:strCache>
                <c:ptCount val="1"/>
                <c:pt idx="0">
                  <c:v>Summa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Fig'!$G$11:$I$11</c:f>
              <c:numCache>
                <c:formatCode>#\ ##0</c:formatCode>
                <c:ptCount val="3"/>
                <c:pt idx="0">
                  <c:v>10193.987246666666</c:v>
                </c:pt>
                <c:pt idx="1">
                  <c:v>2400.2933818333331</c:v>
                </c:pt>
                <c:pt idx="2">
                  <c:v>7793.6938648333335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CA-5747-B71D-3E1CA59D8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906464"/>
        <c:axId val="1818868256"/>
      </c:lineChart>
      <c:catAx>
        <c:axId val="18489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8868256"/>
        <c:crosses val="autoZero"/>
        <c:auto val="1"/>
        <c:lblAlgn val="ctr"/>
        <c:lblOffset val="100"/>
        <c:noMultiLvlLbl val="0"/>
      </c:catAx>
      <c:valAx>
        <c:axId val="1818868256"/>
        <c:scaling>
          <c:orientation val="minMax"/>
          <c:max val="1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489064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40" b="1" i="0" u="none" strike="noStrike" baseline="0">
                <a:effectLst/>
              </a:rPr>
              <a:t>Boendeutbetalning, kostnad och ofrivilligt sparande: Etta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'LS Etta Fig'!$F$5</c:f>
              <c:strCache>
                <c:ptCount val="1"/>
                <c:pt idx="0">
                  <c:v>Månadsavgift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Fig'!$G$5:$I$5</c:f>
              <c:numCache>
                <c:formatCode>#\ ##0</c:formatCode>
                <c:ptCount val="3"/>
                <c:pt idx="0">
                  <c:v>1846</c:v>
                </c:pt>
                <c:pt idx="1">
                  <c:v>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7E4F-9E52-5CE96997F938}"/>
            </c:ext>
          </c:extLst>
        </c:ser>
        <c:ser>
          <c:idx val="1"/>
          <c:order val="1"/>
          <c:tx>
            <c:strRef>
              <c:f>'LS Etta Fig'!$F$6</c:f>
              <c:strCache>
                <c:ptCount val="1"/>
                <c:pt idx="0">
                  <c:v>Ränta lån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Fig'!$G$6:$I$6</c:f>
              <c:numCache>
                <c:formatCode>#\ ###\ ##0</c:formatCode>
                <c:ptCount val="3"/>
                <c:pt idx="0" formatCode="#\ ##0">
                  <c:v>4410.2574133333328</c:v>
                </c:pt>
                <c:pt idx="1">
                  <c:v>472.52757999999989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4-7E4F-9E52-5CE96997F938}"/>
            </c:ext>
          </c:extLst>
        </c:ser>
        <c:ser>
          <c:idx val="2"/>
          <c:order val="2"/>
          <c:tx>
            <c:strRef>
              <c:f>'LS Etta Fig'!$F$7</c:f>
              <c:strCache>
                <c:ptCount val="1"/>
                <c:pt idx="0">
                  <c:v>Kostnad eget kapital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Fig'!$G$7:$I$7</c:f>
              <c:numCache>
                <c:formatCode>#\ ##0</c:formatCode>
                <c:ptCount val="3"/>
                <c:pt idx="1">
                  <c:v>83.387219999999985</c:v>
                </c:pt>
                <c:pt idx="2" formatCode="#\ ###\ ##0">
                  <c:v>-83.387219999999985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4-7E4F-9E52-5CE96997F938}"/>
            </c:ext>
          </c:extLst>
        </c:ser>
        <c:ser>
          <c:idx val="3"/>
          <c:order val="3"/>
          <c:tx>
            <c:strRef>
              <c:f>'LS Etta Fig'!$F$8</c:f>
              <c:strCache>
                <c:ptCount val="1"/>
                <c:pt idx="0">
                  <c:v>Värdeökn e skatt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Fig'!$G$8:$I$8</c:f>
              <c:numCache>
                <c:formatCode>#\ ###\ ##0</c:formatCode>
                <c:ptCount val="3"/>
                <c:pt idx="1">
                  <c:v>-1.6214181666666809</c:v>
                </c:pt>
                <c:pt idx="2">
                  <c:v>1.6214181666666809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D4-7E4F-9E52-5CE96997F938}"/>
            </c:ext>
          </c:extLst>
        </c:ser>
        <c:ser>
          <c:idx val="4"/>
          <c:order val="4"/>
          <c:tx>
            <c:strRef>
              <c:f>'LS Etta Fig'!$F$9</c:f>
              <c:strCache>
                <c:ptCount val="1"/>
                <c:pt idx="0">
                  <c:v>Låneminskn, inflation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Fig'!$G$9:$I$9</c:f>
              <c:numCache>
                <c:formatCode>General</c:formatCode>
                <c:ptCount val="3"/>
                <c:pt idx="2" formatCode="#\ ###\ ##0">
                  <c:v>3937.7298333333333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4-7E4F-9E52-5CE96997F938}"/>
            </c:ext>
          </c:extLst>
        </c:ser>
        <c:ser>
          <c:idx val="5"/>
          <c:order val="5"/>
          <c:tx>
            <c:strRef>
              <c:f>'LS Etta Fig'!$F$10</c:f>
              <c:strCache>
                <c:ptCount val="1"/>
                <c:pt idx="0">
                  <c:v>Amortering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Fig'!$G$10:$I$10</c:f>
              <c:numCache>
                <c:formatCode>General</c:formatCode>
                <c:ptCount val="3"/>
                <c:pt idx="0" formatCode="#\ ##0">
                  <c:v>3937.7298333333333</c:v>
                </c:pt>
                <c:pt idx="2" formatCode="#\ ###\ ##0">
                  <c:v>3937.7298333333333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D4-7E4F-9E52-5CE96997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8906464"/>
        <c:axId val="1818868256"/>
      </c:barChart>
      <c:lineChart>
        <c:grouping val="standard"/>
        <c:varyColors val="0"/>
        <c:ser>
          <c:idx val="6"/>
          <c:order val="6"/>
          <c:tx>
            <c:strRef>
              <c:f>'LS Etta Fig'!$F$11</c:f>
              <c:strCache>
                <c:ptCount val="1"/>
                <c:pt idx="0">
                  <c:v>Summa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6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'LS Etta Fig'!$G$3:$I$4</c:f>
              <c:multiLvlStrCache>
                <c:ptCount val="3"/>
                <c:lvl>
                  <c:pt idx="0">
                    <c:v>Boendeutbetalning</c:v>
                  </c:pt>
                  <c:pt idx="1">
                    <c:v>Boendekostnad</c:v>
                  </c:pt>
                  <c:pt idx="2">
                    <c:v>Ofrivilligt sparande</c:v>
                  </c:pt>
                </c:lvl>
                <c:lvl>
                  <c:pt idx="0">
                    <c:v>            Ränta 3.2%, Amort 2%,                      Belån.gr. 85%, Real prisökn 0.6%</c:v>
                  </c:pt>
                </c:lvl>
              </c:multiLvlStrCache>
            </c:multiLvlStrRef>
          </c:cat>
          <c:val>
            <c:numRef>
              <c:f>'LS Etta Fig'!$G$11:$I$11</c:f>
              <c:numCache>
                <c:formatCode>#\ ##0</c:formatCode>
                <c:ptCount val="3"/>
                <c:pt idx="0">
                  <c:v>10193.987246666666</c:v>
                </c:pt>
                <c:pt idx="1">
                  <c:v>2400.2933818333331</c:v>
                </c:pt>
                <c:pt idx="2">
                  <c:v>7793.6938648333335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D4-7E4F-9E52-5CE96997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906464"/>
        <c:axId val="1818868256"/>
      </c:lineChart>
      <c:catAx>
        <c:axId val="18489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8868256"/>
        <c:crosses val="autoZero"/>
        <c:auto val="1"/>
        <c:lblAlgn val="ctr"/>
        <c:lblOffset val="100"/>
        <c:noMultiLvlLbl val="0"/>
      </c:catAx>
      <c:valAx>
        <c:axId val="1818868256"/>
        <c:scaling>
          <c:orientation val="minMax"/>
          <c:max val="1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489064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4232</xdr:colOff>
      <xdr:row>13</xdr:row>
      <xdr:rowOff>4234</xdr:rowOff>
    </xdr:from>
    <xdr:to>
      <xdr:col>11</xdr:col>
      <xdr:colOff>16933</xdr:colOff>
      <xdr:row>34</xdr:row>
      <xdr:rowOff>8468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DD93A-DAA3-F94F-AAA6-CC7AF853B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11</xdr:col>
      <xdr:colOff>12701</xdr:colOff>
      <xdr:row>57</xdr:row>
      <xdr:rowOff>8467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278070-CFCD-8341-AA64-D99D5D7BF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6"/>
  <sheetViews>
    <sheetView tabSelected="1" topLeftCell="A21" zoomScale="150" zoomScaleNormal="150" workbookViewId="0">
      <selection activeCell="E17" sqref="E17"/>
    </sheetView>
  </sheetViews>
  <sheetFormatPr baseColWidth="10" defaultColWidth="10.83203125" defaultRowHeight="14" x14ac:dyDescent="0.15"/>
  <cols>
    <col min="1" max="1" width="5.33203125" style="47" customWidth="1"/>
    <col min="2" max="2" width="47.1640625" style="27" customWidth="1"/>
    <col min="3" max="3" width="13" style="27" customWidth="1"/>
    <col min="4" max="5" width="10.83203125" style="27"/>
    <col min="6" max="6" width="17.6640625" style="27" customWidth="1"/>
    <col min="7" max="7" width="12.83203125" style="27" customWidth="1"/>
    <col min="8" max="8" width="13.1640625" style="27" customWidth="1"/>
    <col min="9" max="10" width="10.83203125" style="27"/>
    <col min="11" max="11" width="12.6640625" style="27" customWidth="1"/>
    <col min="12" max="16384" width="10.83203125" style="27"/>
  </cols>
  <sheetData>
    <row r="1" spans="1:9" x14ac:dyDescent="0.15">
      <c r="B1" s="27" t="s">
        <v>136</v>
      </c>
    </row>
    <row r="2" spans="1:9" ht="14" customHeight="1" x14ac:dyDescent="0.15">
      <c r="B2" s="42" t="s">
        <v>137</v>
      </c>
      <c r="D2" s="70" t="s">
        <v>100</v>
      </c>
      <c r="F2" s="71" t="s">
        <v>133</v>
      </c>
      <c r="G2" s="71"/>
      <c r="H2" s="71"/>
    </row>
    <row r="3" spans="1:9" ht="15" customHeight="1" x14ac:dyDescent="0.15">
      <c r="A3" s="48"/>
      <c r="B3" s="45" t="s">
        <v>135</v>
      </c>
      <c r="C3" s="37">
        <v>90445</v>
      </c>
      <c r="D3" s="37">
        <v>90445</v>
      </c>
      <c r="G3" s="64" t="str">
        <f>"            Ränta "&amp;TEXT(D12,"0.0%")&amp; ", Amort "&amp;TEXT(D17,"0%")&amp;",                      Belån.gr. "&amp;TEXT(D9,"0%")&amp;", Real prisökn "&amp;TEXT(D27,"0.0%")&amp;""</f>
        <v xml:space="preserve">            Ränta 3.2%, Amort 2%,                      Belån.gr. 85%, Real prisökn 0.6%</v>
      </c>
      <c r="H3" s="64"/>
      <c r="I3" s="64"/>
    </row>
    <row r="4" spans="1:9" x14ac:dyDescent="0.15">
      <c r="A4" s="48"/>
      <c r="B4" s="45" t="s">
        <v>86</v>
      </c>
      <c r="C4" s="38">
        <v>2779574</v>
      </c>
      <c r="D4" s="38">
        <v>2779574</v>
      </c>
      <c r="G4" s="69" t="s">
        <v>138</v>
      </c>
      <c r="H4" s="69" t="s">
        <v>99</v>
      </c>
      <c r="I4" s="69" t="s">
        <v>134</v>
      </c>
    </row>
    <row r="5" spans="1:9" x14ac:dyDescent="0.15">
      <c r="A5" s="48"/>
      <c r="B5" s="28" t="s">
        <v>95</v>
      </c>
      <c r="C5" s="30">
        <f>C4/C3</f>
        <v>30.732201890651776</v>
      </c>
      <c r="D5" s="30">
        <f t="shared" ref="D5" si="0">D4/D3</f>
        <v>30.732201890651776</v>
      </c>
      <c r="F5" s="27" t="s">
        <v>97</v>
      </c>
      <c r="G5" s="54">
        <f>D35</f>
        <v>1846</v>
      </c>
      <c r="H5" s="54">
        <f>D39</f>
        <v>1846</v>
      </c>
    </row>
    <row r="6" spans="1:9" x14ac:dyDescent="0.15">
      <c r="A6" s="48"/>
      <c r="B6" s="57" t="s">
        <v>103</v>
      </c>
      <c r="C6" s="56">
        <v>1846</v>
      </c>
      <c r="D6" s="56">
        <v>1846</v>
      </c>
      <c r="F6" s="27" t="s">
        <v>120</v>
      </c>
      <c r="G6" s="54">
        <f>D36</f>
        <v>4410.2574133333328</v>
      </c>
      <c r="H6" s="55">
        <f>D40</f>
        <v>472.52757999999989</v>
      </c>
    </row>
    <row r="7" spans="1:9" x14ac:dyDescent="0.15">
      <c r="A7" s="48"/>
      <c r="B7" s="28" t="s">
        <v>96</v>
      </c>
      <c r="C7" s="29">
        <f>C6/C5</f>
        <v>60.06728728934722</v>
      </c>
      <c r="D7" s="29">
        <f t="shared" ref="D7" si="1">D6/D5</f>
        <v>60.06728728934722</v>
      </c>
      <c r="F7" s="27" t="s">
        <v>121</v>
      </c>
      <c r="G7" s="54"/>
      <c r="H7" s="54">
        <f>D41</f>
        <v>83.387219999999985</v>
      </c>
      <c r="I7" s="55">
        <f>D47</f>
        <v>-83.387219999999985</v>
      </c>
    </row>
    <row r="8" spans="1:9" x14ac:dyDescent="0.15">
      <c r="A8" s="48"/>
      <c r="B8" s="45"/>
      <c r="C8" s="37"/>
      <c r="D8" s="37"/>
      <c r="F8" s="27" t="s">
        <v>131</v>
      </c>
      <c r="H8" s="55">
        <f>D42</f>
        <v>-1.6214181666666809</v>
      </c>
      <c r="I8" s="55">
        <f>D46</f>
        <v>1.6214181666666809</v>
      </c>
    </row>
    <row r="9" spans="1:9" x14ac:dyDescent="0.15">
      <c r="A9" s="48"/>
      <c r="B9" s="45" t="s">
        <v>87</v>
      </c>
      <c r="C9" s="39">
        <v>0.85</v>
      </c>
      <c r="D9" s="39">
        <v>0.85</v>
      </c>
      <c r="F9" s="27" t="s">
        <v>101</v>
      </c>
      <c r="I9" s="55">
        <f>D45</f>
        <v>3937.7298333333333</v>
      </c>
    </row>
    <row r="10" spans="1:9" x14ac:dyDescent="0.15">
      <c r="B10" s="28" t="s">
        <v>88</v>
      </c>
      <c r="C10" s="29">
        <f>C4*(1-C9)</f>
        <v>416936.10000000003</v>
      </c>
      <c r="D10" s="30">
        <f>D4*(1-D9)</f>
        <v>416936.10000000003</v>
      </c>
      <c r="F10" s="27" t="s">
        <v>98</v>
      </c>
      <c r="G10" s="54">
        <f>D37</f>
        <v>3937.7298333333333</v>
      </c>
      <c r="I10" s="55">
        <f>D44</f>
        <v>3937.7298333333333</v>
      </c>
    </row>
    <row r="11" spans="1:9" x14ac:dyDescent="0.15">
      <c r="A11" s="49"/>
      <c r="B11" s="28" t="s">
        <v>129</v>
      </c>
      <c r="C11" s="30">
        <f>C4-C10</f>
        <v>2362637.9</v>
      </c>
      <c r="D11" s="30">
        <f>D4-D10</f>
        <v>2362637.9</v>
      </c>
      <c r="F11" s="27" t="s">
        <v>102</v>
      </c>
      <c r="G11" s="54">
        <f>SUM(G5:G10)</f>
        <v>10193.987246666666</v>
      </c>
      <c r="H11" s="54">
        <f>SUM(H5:H10)</f>
        <v>2400.2933818333331</v>
      </c>
      <c r="I11" s="54">
        <f>SUM(I5:I10)</f>
        <v>7793.6938648333335</v>
      </c>
    </row>
    <row r="12" spans="1:9" x14ac:dyDescent="0.15">
      <c r="A12" s="49"/>
      <c r="B12" s="45" t="s">
        <v>89</v>
      </c>
      <c r="C12" s="44">
        <v>1.6E-2</v>
      </c>
      <c r="D12" s="44">
        <v>3.2000000000000001E-2</v>
      </c>
    </row>
    <row r="13" spans="1:9" x14ac:dyDescent="0.15">
      <c r="A13" s="49"/>
      <c r="B13" s="45" t="s">
        <v>85</v>
      </c>
      <c r="C13" s="40">
        <v>0.3</v>
      </c>
      <c r="D13" s="40">
        <v>0.3</v>
      </c>
    </row>
    <row r="14" spans="1:9" x14ac:dyDescent="0.15">
      <c r="A14" s="49"/>
      <c r="B14" s="28" t="s">
        <v>90</v>
      </c>
      <c r="C14" s="34">
        <f>(1-C13)*C12</f>
        <v>1.12E-2</v>
      </c>
      <c r="D14" s="34">
        <f>(1-D13)*D12</f>
        <v>2.24E-2</v>
      </c>
    </row>
    <row r="15" spans="1:9" x14ac:dyDescent="0.15">
      <c r="A15" s="48"/>
      <c r="B15" s="28" t="s">
        <v>127</v>
      </c>
      <c r="C15" s="29">
        <f>C11*C12/12</f>
        <v>3150.1838666666667</v>
      </c>
      <c r="D15" s="29">
        <f>D11*D12/12</f>
        <v>6300.3677333333335</v>
      </c>
    </row>
    <row r="16" spans="1:9" x14ac:dyDescent="0.15">
      <c r="A16" s="48"/>
      <c r="B16" s="32" t="s">
        <v>105</v>
      </c>
      <c r="C16" s="31">
        <f>(1-C13)*C15</f>
        <v>2205.1287066666664</v>
      </c>
      <c r="D16" s="31">
        <f>(1-D13)*D15</f>
        <v>4410.2574133333328</v>
      </c>
    </row>
    <row r="17" spans="1:10" x14ac:dyDescent="0.15">
      <c r="A17" s="48"/>
      <c r="B17" s="45" t="s">
        <v>104</v>
      </c>
      <c r="C17" s="41">
        <v>0.02</v>
      </c>
      <c r="D17" s="41">
        <v>0.02</v>
      </c>
    </row>
    <row r="18" spans="1:10" x14ac:dyDescent="0.15">
      <c r="B18" s="32" t="s">
        <v>93</v>
      </c>
      <c r="C18" s="31">
        <f>C11*C17/12</f>
        <v>3937.7298333333333</v>
      </c>
      <c r="D18" s="31">
        <f>D11*D17/12</f>
        <v>3937.7298333333333</v>
      </c>
    </row>
    <row r="19" spans="1:10" x14ac:dyDescent="0.15">
      <c r="A19" s="49"/>
      <c r="J19" s="54"/>
    </row>
    <row r="20" spans="1:10" x14ac:dyDescent="0.15">
      <c r="A20" s="49"/>
      <c r="B20" s="28"/>
      <c r="C20" s="29"/>
      <c r="D20" s="29"/>
    </row>
    <row r="21" spans="1:10" x14ac:dyDescent="0.15">
      <c r="A21" s="49"/>
      <c r="B21" s="45" t="s">
        <v>107</v>
      </c>
      <c r="C21" s="43">
        <v>0.02</v>
      </c>
      <c r="D21" s="43">
        <v>0.02</v>
      </c>
    </row>
    <row r="22" spans="1:10" x14ac:dyDescent="0.15">
      <c r="A22" s="49"/>
      <c r="B22" s="32" t="s">
        <v>123</v>
      </c>
      <c r="C22" s="58">
        <f>C21*C11/12</f>
        <v>3937.7298333333333</v>
      </c>
      <c r="D22" s="58">
        <f>D21*D11/12</f>
        <v>3937.7298333333333</v>
      </c>
    </row>
    <row r="23" spans="1:10" x14ac:dyDescent="0.15">
      <c r="A23" s="49"/>
      <c r="B23" s="28" t="s">
        <v>108</v>
      </c>
      <c r="C23" s="33">
        <f>C14-C21</f>
        <v>-8.8000000000000005E-3</v>
      </c>
      <c r="D23" s="33">
        <f>D14-D21</f>
        <v>2.3999999999999994E-3</v>
      </c>
    </row>
    <row r="24" spans="1:10" x14ac:dyDescent="0.15">
      <c r="A24" s="49"/>
      <c r="B24" s="32" t="s">
        <v>106</v>
      </c>
      <c r="C24" s="36">
        <f>C23*C11/12</f>
        <v>-1732.6011266666667</v>
      </c>
      <c r="D24" s="36">
        <f>D23*D11/12</f>
        <v>472.52757999999989</v>
      </c>
    </row>
    <row r="25" spans="1:10" x14ac:dyDescent="0.15">
      <c r="A25" s="49"/>
      <c r="B25" s="28" t="s">
        <v>109</v>
      </c>
      <c r="C25" s="33">
        <f>C23</f>
        <v>-8.8000000000000005E-3</v>
      </c>
      <c r="D25" s="33">
        <f t="shared" ref="D25" si="2">D23</f>
        <v>2.3999999999999994E-3</v>
      </c>
    </row>
    <row r="26" spans="1:10" x14ac:dyDescent="0.15">
      <c r="A26" s="49"/>
      <c r="B26" s="32" t="s">
        <v>116</v>
      </c>
      <c r="C26" s="36">
        <f>C25*C10/12</f>
        <v>-305.75314000000003</v>
      </c>
      <c r="D26" s="36">
        <f t="shared" ref="D26" si="3">D25*D10/12</f>
        <v>83.387219999999985</v>
      </c>
    </row>
    <row r="27" spans="1:10" x14ac:dyDescent="0.15">
      <c r="A27" s="49"/>
      <c r="B27" s="45" t="s">
        <v>94</v>
      </c>
      <c r="C27" s="67">
        <v>0.01</v>
      </c>
      <c r="D27" s="67">
        <v>5.6499999999999996E-3</v>
      </c>
    </row>
    <row r="28" spans="1:10" x14ac:dyDescent="0.15">
      <c r="A28" s="49"/>
      <c r="B28" s="28" t="s">
        <v>110</v>
      </c>
      <c r="C28" s="68">
        <f>C27+C21</f>
        <v>0.03</v>
      </c>
      <c r="D28" s="68">
        <f t="shared" ref="D28" si="4">D27+D21</f>
        <v>2.5649999999999999E-2</v>
      </c>
    </row>
    <row r="29" spans="1:10" x14ac:dyDescent="0.15">
      <c r="A29" s="49"/>
      <c r="B29" s="45" t="s">
        <v>91</v>
      </c>
      <c r="C29" s="41">
        <v>0.22</v>
      </c>
      <c r="D29" s="41">
        <v>0.22</v>
      </c>
    </row>
    <row r="30" spans="1:10" x14ac:dyDescent="0.15">
      <c r="A30" s="49"/>
      <c r="B30" s="28" t="s">
        <v>132</v>
      </c>
      <c r="C30" s="68">
        <f>(1-C29)*C28</f>
        <v>2.3400000000000001E-2</v>
      </c>
      <c r="D30" s="68">
        <f>(1-D29)*D28</f>
        <v>2.0007E-2</v>
      </c>
    </row>
    <row r="31" spans="1:10" x14ac:dyDescent="0.15">
      <c r="A31" s="49"/>
      <c r="B31" s="28" t="s">
        <v>92</v>
      </c>
      <c r="C31" s="68">
        <f>(1-C29)*C28-C21</f>
        <v>3.4000000000000002E-3</v>
      </c>
      <c r="D31" s="68">
        <f>(1-D29)*D28-D21</f>
        <v>7.0000000000000617E-6</v>
      </c>
    </row>
    <row r="32" spans="1:10" x14ac:dyDescent="0.15">
      <c r="A32" s="49"/>
      <c r="B32" s="32" t="s">
        <v>117</v>
      </c>
      <c r="C32" s="36">
        <f>C31*C4/12</f>
        <v>787.54596666666669</v>
      </c>
      <c r="D32" s="36">
        <f>D31*D4/12</f>
        <v>1.6214181666666809</v>
      </c>
    </row>
    <row r="33" spans="1:4" x14ac:dyDescent="0.15">
      <c r="A33" s="49"/>
      <c r="B33" s="32"/>
      <c r="C33" s="35"/>
      <c r="D33" s="35"/>
    </row>
    <row r="34" spans="1:4" x14ac:dyDescent="0.15">
      <c r="A34" s="49"/>
      <c r="B34" s="32" t="s">
        <v>139</v>
      </c>
      <c r="C34" s="31">
        <f>C6+C16+C18</f>
        <v>7988.8585399999993</v>
      </c>
      <c r="D34" s="31">
        <f>D6+D16+D18</f>
        <v>10193.987246666666</v>
      </c>
    </row>
    <row r="35" spans="1:4" x14ac:dyDescent="0.15">
      <c r="A35" s="49"/>
      <c r="B35" s="28" t="s">
        <v>113</v>
      </c>
      <c r="C35" s="29">
        <f>C6</f>
        <v>1846</v>
      </c>
      <c r="D35" s="29">
        <f>D6</f>
        <v>1846</v>
      </c>
    </row>
    <row r="36" spans="1:4" x14ac:dyDescent="0.15">
      <c r="A36" s="49"/>
      <c r="B36" s="28" t="s">
        <v>125</v>
      </c>
      <c r="C36" s="29">
        <f>C16</f>
        <v>2205.1287066666664</v>
      </c>
      <c r="D36" s="29">
        <f>D16</f>
        <v>4410.2574133333328</v>
      </c>
    </row>
    <row r="37" spans="1:4" x14ac:dyDescent="0.15">
      <c r="A37" s="49"/>
      <c r="B37" s="28" t="s">
        <v>126</v>
      </c>
      <c r="C37" s="29">
        <f>C18</f>
        <v>3937.7298333333333</v>
      </c>
      <c r="D37" s="29">
        <f>D18</f>
        <v>3937.7298333333333</v>
      </c>
    </row>
    <row r="38" spans="1:4" x14ac:dyDescent="0.15">
      <c r="A38" s="49"/>
      <c r="B38" s="32" t="s">
        <v>111</v>
      </c>
      <c r="C38" s="36">
        <f>C6+C24+C26-C32</f>
        <v>-979.9002333333334</v>
      </c>
      <c r="D38" s="36">
        <f>D6+D24+D26-D32</f>
        <v>2400.2933818333331</v>
      </c>
    </row>
    <row r="39" spans="1:4" x14ac:dyDescent="0.15">
      <c r="A39" s="49"/>
      <c r="B39" s="28" t="s">
        <v>113</v>
      </c>
      <c r="C39" s="35">
        <f>C6</f>
        <v>1846</v>
      </c>
      <c r="D39" s="35">
        <f>D6</f>
        <v>1846</v>
      </c>
    </row>
    <row r="40" spans="1:4" x14ac:dyDescent="0.15">
      <c r="A40" s="49"/>
      <c r="B40" s="28" t="s">
        <v>112</v>
      </c>
      <c r="C40" s="35">
        <f>C24</f>
        <v>-1732.6011266666667</v>
      </c>
      <c r="D40" s="35">
        <f>D24</f>
        <v>472.52757999999989</v>
      </c>
    </row>
    <row r="41" spans="1:4" x14ac:dyDescent="0.15">
      <c r="A41" s="49"/>
      <c r="B41" s="28" t="s">
        <v>114</v>
      </c>
      <c r="C41" s="35">
        <f>C26</f>
        <v>-305.75314000000003</v>
      </c>
      <c r="D41" s="35">
        <f>D26</f>
        <v>83.387219999999985</v>
      </c>
    </row>
    <row r="42" spans="1:4" x14ac:dyDescent="0.15">
      <c r="A42" s="49"/>
      <c r="B42" s="28" t="s">
        <v>115</v>
      </c>
      <c r="C42" s="35">
        <f>-C32</f>
        <v>-787.54596666666669</v>
      </c>
      <c r="D42" s="35">
        <f>-D32</f>
        <v>-1.6214181666666809</v>
      </c>
    </row>
    <row r="43" spans="1:4" x14ac:dyDescent="0.15">
      <c r="A43" s="49"/>
      <c r="B43" s="32" t="s">
        <v>118</v>
      </c>
      <c r="C43" s="36">
        <f>C34-C38</f>
        <v>8968.758773333333</v>
      </c>
      <c r="D43" s="36">
        <f>D34-D38</f>
        <v>7793.6938648333326</v>
      </c>
    </row>
    <row r="44" spans="1:4" x14ac:dyDescent="0.15">
      <c r="A44" s="49"/>
      <c r="B44" s="28" t="s">
        <v>122</v>
      </c>
      <c r="C44" s="35">
        <f>C18</f>
        <v>3937.7298333333333</v>
      </c>
      <c r="D44" s="35">
        <f>D18</f>
        <v>3937.7298333333333</v>
      </c>
    </row>
    <row r="45" spans="1:4" x14ac:dyDescent="0.15">
      <c r="A45" s="49"/>
      <c r="B45" s="28" t="s">
        <v>128</v>
      </c>
      <c r="C45" s="35">
        <f>C22</f>
        <v>3937.7298333333333</v>
      </c>
      <c r="D45" s="35">
        <f>D22</f>
        <v>3937.7298333333333</v>
      </c>
    </row>
    <row r="46" spans="1:4" x14ac:dyDescent="0.15">
      <c r="A46" s="49"/>
      <c r="B46" s="28" t="s">
        <v>119</v>
      </c>
      <c r="C46" s="35">
        <f>C32</f>
        <v>787.54596666666669</v>
      </c>
      <c r="D46" s="35">
        <f>D32</f>
        <v>1.6214181666666809</v>
      </c>
    </row>
    <row r="47" spans="1:4" x14ac:dyDescent="0.15">
      <c r="A47" s="49"/>
      <c r="B47" s="28" t="s">
        <v>124</v>
      </c>
      <c r="C47" s="35">
        <f>-C41</f>
        <v>305.75314000000003</v>
      </c>
      <c r="D47" s="35">
        <f t="shared" ref="D47" si="5">-D41</f>
        <v>-83.387219999999985</v>
      </c>
    </row>
    <row r="48" spans="1:4" ht="15" thickBot="1" x14ac:dyDescent="0.2">
      <c r="A48" s="49"/>
      <c r="B48" s="65"/>
      <c r="C48" s="66"/>
      <c r="D48" s="66"/>
    </row>
    <row r="49" spans="1:4" ht="15" thickTop="1" x14ac:dyDescent="0.15">
      <c r="A49" s="49"/>
      <c r="B49" s="28"/>
      <c r="C49" s="35"/>
      <c r="D49" s="35"/>
    </row>
    <row r="50" spans="1:4" x14ac:dyDescent="0.15">
      <c r="A50" s="49"/>
      <c r="B50" s="28"/>
      <c r="C50" s="46"/>
      <c r="D50" s="46"/>
    </row>
    <row r="51" spans="1:4" x14ac:dyDescent="0.15">
      <c r="A51" s="49"/>
      <c r="B51" s="32"/>
      <c r="C51" s="36"/>
    </row>
    <row r="52" spans="1:4" x14ac:dyDescent="0.15">
      <c r="A52" s="49"/>
      <c r="B52" s="32"/>
      <c r="C52" s="36"/>
    </row>
    <row r="53" spans="1:4" x14ac:dyDescent="0.15">
      <c r="A53" s="50"/>
      <c r="B53" s="28"/>
      <c r="C53" s="51"/>
      <c r="D53" s="51"/>
    </row>
    <row r="54" spans="1:4" x14ac:dyDescent="0.15">
      <c r="A54" s="49"/>
      <c r="B54" s="45"/>
      <c r="C54" s="53"/>
      <c r="D54" s="53"/>
    </row>
    <row r="55" spans="1:4" x14ac:dyDescent="0.15">
      <c r="A55" s="49"/>
      <c r="B55" s="28"/>
      <c r="C55" s="52"/>
      <c r="D55" s="52"/>
    </row>
    <row r="56" spans="1:4" x14ac:dyDescent="0.15">
      <c r="A56" s="49"/>
      <c r="B56" s="28"/>
      <c r="C56" s="29"/>
    </row>
    <row r="57" spans="1:4" x14ac:dyDescent="0.15">
      <c r="B57" s="28"/>
      <c r="C57" s="29"/>
      <c r="D57" s="29"/>
    </row>
    <row r="58" spans="1:4" x14ac:dyDescent="0.15">
      <c r="B58" s="37"/>
      <c r="C58" s="37"/>
      <c r="D58" s="37"/>
    </row>
    <row r="59" spans="1:4" x14ac:dyDescent="0.15">
      <c r="B59" s="29"/>
      <c r="C59" s="29"/>
      <c r="D59" s="29"/>
    </row>
    <row r="60" spans="1:4" x14ac:dyDescent="0.15">
      <c r="B60" s="59"/>
      <c r="C60" s="37"/>
      <c r="D60" s="37"/>
    </row>
    <row r="61" spans="1:4" x14ac:dyDescent="0.15">
      <c r="B61" s="29"/>
      <c r="C61" s="29"/>
      <c r="D61" s="29"/>
    </row>
    <row r="62" spans="1:4" x14ac:dyDescent="0.15">
      <c r="B62" s="59"/>
      <c r="C62" s="37"/>
      <c r="D62" s="37"/>
    </row>
    <row r="63" spans="1:4" x14ac:dyDescent="0.15">
      <c r="C63" s="29"/>
      <c r="D63" s="29"/>
    </row>
    <row r="64" spans="1:4" x14ac:dyDescent="0.15">
      <c r="C64" s="29"/>
      <c r="D64" s="29"/>
    </row>
    <row r="65" spans="2:4" x14ac:dyDescent="0.15">
      <c r="C65" s="29"/>
      <c r="D65" s="29"/>
    </row>
    <row r="66" spans="2:4" x14ac:dyDescent="0.15">
      <c r="C66" s="29"/>
      <c r="D66" s="29"/>
    </row>
    <row r="67" spans="2:4" x14ac:dyDescent="0.15">
      <c r="C67" s="29"/>
      <c r="D67" s="29"/>
    </row>
    <row r="68" spans="2:4" x14ac:dyDescent="0.15">
      <c r="C68" s="29"/>
      <c r="D68" s="29"/>
    </row>
    <row r="69" spans="2:4" x14ac:dyDescent="0.15">
      <c r="C69" s="29"/>
      <c r="D69" s="29"/>
    </row>
    <row r="70" spans="2:4" x14ac:dyDescent="0.15">
      <c r="C70" s="60"/>
      <c r="D70" s="60"/>
    </row>
    <row r="71" spans="2:4" x14ac:dyDescent="0.15">
      <c r="C71" s="60"/>
      <c r="D71" s="60"/>
    </row>
    <row r="72" spans="2:4" x14ac:dyDescent="0.15">
      <c r="C72" s="61"/>
      <c r="D72" s="61"/>
    </row>
    <row r="75" spans="2:4" x14ac:dyDescent="0.15">
      <c r="B75" s="42"/>
      <c r="C75" s="63"/>
      <c r="D75" s="63"/>
    </row>
    <row r="76" spans="2:4" x14ac:dyDescent="0.15">
      <c r="C76" s="62"/>
      <c r="D76" s="62"/>
    </row>
    <row r="77" spans="2:4" x14ac:dyDescent="0.15">
      <c r="C77" s="62"/>
      <c r="D77" s="62"/>
    </row>
    <row r="78" spans="2:4" x14ac:dyDescent="0.15">
      <c r="C78" s="62"/>
      <c r="D78" s="62"/>
    </row>
    <row r="79" spans="2:4" x14ac:dyDescent="0.15">
      <c r="C79" s="62"/>
      <c r="D79" s="62"/>
    </row>
    <row r="80" spans="2:4" x14ac:dyDescent="0.15">
      <c r="B80" s="42"/>
      <c r="C80" s="63"/>
      <c r="D80" s="63"/>
    </row>
    <row r="81" spans="2:4" x14ac:dyDescent="0.15">
      <c r="C81" s="62"/>
      <c r="D81" s="62"/>
    </row>
    <row r="82" spans="2:4" x14ac:dyDescent="0.15">
      <c r="C82" s="62"/>
      <c r="D82" s="62"/>
    </row>
    <row r="83" spans="2:4" x14ac:dyDescent="0.15">
      <c r="C83" s="62"/>
      <c r="D83" s="62"/>
    </row>
    <row r="84" spans="2:4" x14ac:dyDescent="0.15">
      <c r="C84" s="62"/>
      <c r="D84" s="62"/>
    </row>
    <row r="85" spans="2:4" x14ac:dyDescent="0.15">
      <c r="C85" s="62"/>
      <c r="D85" s="62"/>
    </row>
    <row r="86" spans="2:4" x14ac:dyDescent="0.15">
      <c r="B86" s="42"/>
      <c r="C86" s="63"/>
      <c r="D86" s="63"/>
    </row>
    <row r="87" spans="2:4" x14ac:dyDescent="0.15">
      <c r="C87" s="62"/>
      <c r="D87" s="62"/>
    </row>
    <row r="88" spans="2:4" x14ac:dyDescent="0.15">
      <c r="C88" s="62"/>
      <c r="D88" s="62"/>
    </row>
    <row r="89" spans="2:4" x14ac:dyDescent="0.15">
      <c r="C89" s="62"/>
      <c r="D89" s="62"/>
    </row>
    <row r="90" spans="2:4" x14ac:dyDescent="0.15">
      <c r="C90" s="62"/>
      <c r="D90" s="62"/>
    </row>
    <row r="93" spans="2:4" x14ac:dyDescent="0.15">
      <c r="B93" s="42"/>
      <c r="C93" s="63"/>
    </row>
    <row r="94" spans="2:4" x14ac:dyDescent="0.15">
      <c r="C94" s="62"/>
    </row>
    <row r="95" spans="2:4" x14ac:dyDescent="0.15">
      <c r="C95" s="62"/>
    </row>
    <row r="96" spans="2:4" x14ac:dyDescent="0.15">
      <c r="C96" s="62"/>
    </row>
  </sheetData>
  <mergeCells count="1">
    <mergeCell ref="F2:H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17" customWidth="1"/>
    <col min="3" max="3" width="11.83203125" style="1" bestFit="1" customWidth="1"/>
    <col min="4" max="4" width="14.33203125" style="1" bestFit="1" customWidth="1"/>
    <col min="5" max="5" width="13" bestFit="1" customWidth="1"/>
    <col min="6" max="6" width="15.33203125" customWidth="1"/>
    <col min="7" max="7" width="17.5" customWidth="1"/>
    <col min="8" max="8" width="15.6640625" customWidth="1"/>
    <col min="9" max="9" width="13.83203125" style="1" customWidth="1"/>
    <col min="10" max="10" width="15.33203125" customWidth="1"/>
    <col min="11" max="11" width="16.6640625" customWidth="1"/>
    <col min="12" max="12" width="11.5" customWidth="1"/>
    <col min="14" max="14" width="17.33203125" customWidth="1"/>
    <col min="15" max="15" width="15.33203125" customWidth="1"/>
    <col min="16" max="16" width="26.6640625" customWidth="1"/>
  </cols>
  <sheetData>
    <row r="1" spans="1:16" ht="21" x14ac:dyDescent="0.25">
      <c r="A1" s="2" t="s">
        <v>130</v>
      </c>
      <c r="K1" s="14" t="s">
        <v>54</v>
      </c>
      <c r="N1" s="6" t="s">
        <v>76</v>
      </c>
      <c r="O1" s="6" t="s">
        <v>77</v>
      </c>
      <c r="P1" s="6" t="s">
        <v>78</v>
      </c>
    </row>
    <row r="2" spans="1:16" ht="16" thickBot="1" x14ac:dyDescent="0.25">
      <c r="K2" s="17" t="s">
        <v>62</v>
      </c>
      <c r="N2" s="17" t="s">
        <v>58</v>
      </c>
      <c r="O2" s="17" t="s">
        <v>58</v>
      </c>
      <c r="P2" s="17" t="s">
        <v>67</v>
      </c>
    </row>
    <row r="3" spans="1:16" x14ac:dyDescent="0.2">
      <c r="F3" s="14" t="s">
        <v>56</v>
      </c>
      <c r="G3" s="14" t="s">
        <v>68</v>
      </c>
      <c r="H3" s="14" t="s">
        <v>60</v>
      </c>
      <c r="J3" s="23" t="s">
        <v>58</v>
      </c>
      <c r="K3" s="19" t="s">
        <v>63</v>
      </c>
      <c r="L3" s="14" t="s">
        <v>65</v>
      </c>
      <c r="N3" s="17" t="s">
        <v>59</v>
      </c>
      <c r="O3" s="17" t="s">
        <v>59</v>
      </c>
      <c r="P3" s="17" t="s">
        <v>79</v>
      </c>
    </row>
    <row r="4" spans="1:16" ht="16" thickBot="1" x14ac:dyDescent="0.25">
      <c r="A4" s="11" t="s">
        <v>66</v>
      </c>
      <c r="B4" s="11" t="s">
        <v>0</v>
      </c>
      <c r="C4" s="12" t="s">
        <v>1</v>
      </c>
      <c r="D4" s="12" t="s">
        <v>2</v>
      </c>
      <c r="E4" s="13" t="s">
        <v>53</v>
      </c>
      <c r="F4" s="15" t="s">
        <v>57</v>
      </c>
      <c r="G4" s="15" t="s">
        <v>67</v>
      </c>
      <c r="H4" s="15" t="s">
        <v>61</v>
      </c>
      <c r="I4" s="16" t="s">
        <v>55</v>
      </c>
      <c r="J4" s="24" t="s">
        <v>59</v>
      </c>
      <c r="K4" s="20" t="s">
        <v>64</v>
      </c>
      <c r="L4" s="15" t="s">
        <v>59</v>
      </c>
      <c r="N4" s="26" t="s">
        <v>74</v>
      </c>
      <c r="O4" s="26" t="s">
        <v>75</v>
      </c>
      <c r="P4" s="26" t="s">
        <v>80</v>
      </c>
    </row>
    <row r="5" spans="1:16" x14ac:dyDescent="0.2">
      <c r="A5" s="7" t="s">
        <v>38</v>
      </c>
      <c r="B5" s="7">
        <v>3293</v>
      </c>
      <c r="C5" s="9">
        <v>90945.151533556025</v>
      </c>
      <c r="D5" s="9">
        <v>2779573.7169754026</v>
      </c>
      <c r="E5" s="9">
        <f t="shared" ref="E5:E36" si="0">D5*0.15</f>
        <v>416936.05754631036</v>
      </c>
      <c r="F5" s="10">
        <f t="shared" ref="F5:F36" si="1">D5-E5</f>
        <v>2362637.659429092</v>
      </c>
      <c r="G5" s="10">
        <f>F5*0.016/12</f>
        <v>3150.183545905456</v>
      </c>
      <c r="H5" s="10">
        <f t="shared" ref="H5:H36" si="2">F5*0.02/12</f>
        <v>3937.7294323818201</v>
      </c>
      <c r="I5" s="18">
        <v>1845.9584986267928</v>
      </c>
      <c r="J5" s="25">
        <f>G5+H5+I5</f>
        <v>8933.8714769140679</v>
      </c>
      <c r="K5" s="21">
        <f t="shared" ref="K5:K36" si="3">F5/4.5</f>
        <v>525030.59098424262</v>
      </c>
      <c r="L5" s="10">
        <f t="shared" ref="L5:L36" si="4">K5/12</f>
        <v>43752.549248686882</v>
      </c>
      <c r="N5" s="5">
        <f>(F5*0.032)/12+H5+I5</f>
        <v>12084.055022819524</v>
      </c>
      <c r="O5" s="5">
        <f>(F5*0.03/12)+G5+I5</f>
        <v>10902.736193104978</v>
      </c>
      <c r="P5" s="5">
        <f>F5*0.032/12+F5*0.03/12+I5</f>
        <v>14052.919739010435</v>
      </c>
    </row>
    <row r="6" spans="1:16" x14ac:dyDescent="0.2">
      <c r="A6" s="3" t="s">
        <v>37</v>
      </c>
      <c r="B6" s="3">
        <v>295</v>
      </c>
      <c r="C6" s="4">
        <v>74408</v>
      </c>
      <c r="D6" s="4">
        <v>2522618.6440677964</v>
      </c>
      <c r="E6" s="4">
        <f t="shared" si="0"/>
        <v>378392.79661016946</v>
      </c>
      <c r="F6" s="5">
        <f t="shared" si="1"/>
        <v>2144225.8474576268</v>
      </c>
      <c r="G6" s="10">
        <f t="shared" ref="G6:G54" si="5">F6*0.016/12</f>
        <v>2858.9677966101694</v>
      </c>
      <c r="H6" s="5">
        <f t="shared" si="2"/>
        <v>3573.7097457627115</v>
      </c>
      <c r="I6" s="8">
        <v>2056.9415807560135</v>
      </c>
      <c r="J6" s="25">
        <f t="shared" ref="J6:J54" si="6">G6+H6+I6</f>
        <v>8489.619123128894</v>
      </c>
      <c r="K6" s="22">
        <f t="shared" si="3"/>
        <v>476494.63276836154</v>
      </c>
      <c r="L6" s="5">
        <f t="shared" si="4"/>
        <v>39707.886064030128</v>
      </c>
      <c r="N6" s="5">
        <f t="shared" ref="N6:N54" si="7">(F6*0.032)/12+H6+I6</f>
        <v>11348.586919739064</v>
      </c>
      <c r="O6" s="5">
        <f t="shared" ref="O6:O54" si="8">(F6*0.03/12)+G6+I6</f>
        <v>10276.473996010249</v>
      </c>
      <c r="P6" s="5">
        <f t="shared" ref="P6:P54" si="9">F6*0.032/12+F6*0.03/12+I6</f>
        <v>13135.441792620419</v>
      </c>
    </row>
    <row r="7" spans="1:16" x14ac:dyDescent="0.2">
      <c r="A7" s="3" t="s">
        <v>39</v>
      </c>
      <c r="B7" s="3">
        <v>230</v>
      </c>
      <c r="C7" s="4">
        <v>72415.386956521732</v>
      </c>
      <c r="D7" s="4">
        <v>2475065.2173913042</v>
      </c>
      <c r="E7" s="4">
        <f t="shared" si="0"/>
        <v>371259.78260869562</v>
      </c>
      <c r="F7" s="5">
        <f t="shared" si="1"/>
        <v>2103805.4347826084</v>
      </c>
      <c r="G7" s="10">
        <f t="shared" si="5"/>
        <v>2805.0739130434777</v>
      </c>
      <c r="H7" s="5">
        <f t="shared" si="2"/>
        <v>3506.3423913043475</v>
      </c>
      <c r="I7" s="8">
        <v>2092.4826086956523</v>
      </c>
      <c r="J7" s="25">
        <f t="shared" si="6"/>
        <v>8403.8989130434784</v>
      </c>
      <c r="K7" s="22">
        <f t="shared" si="3"/>
        <v>467512.31884057965</v>
      </c>
      <c r="L7" s="5">
        <f t="shared" si="4"/>
        <v>38959.359903381635</v>
      </c>
      <c r="N7" s="5">
        <f t="shared" si="7"/>
        <v>11208.972826086956</v>
      </c>
      <c r="O7" s="5">
        <f t="shared" si="8"/>
        <v>10157.070108695651</v>
      </c>
      <c r="P7" s="5">
        <f t="shared" si="9"/>
        <v>12962.144021739128</v>
      </c>
    </row>
    <row r="8" spans="1:16" x14ac:dyDescent="0.2">
      <c r="A8" s="3" t="s">
        <v>6</v>
      </c>
      <c r="B8" s="3">
        <v>64</v>
      </c>
      <c r="C8" s="4">
        <v>74345.890625</v>
      </c>
      <c r="D8" s="4">
        <v>2351250</v>
      </c>
      <c r="E8" s="4">
        <f t="shared" si="0"/>
        <v>352687.5</v>
      </c>
      <c r="F8" s="5">
        <f t="shared" si="1"/>
        <v>1998562.5</v>
      </c>
      <c r="G8" s="10">
        <f t="shared" si="5"/>
        <v>2664.75</v>
      </c>
      <c r="H8" s="5">
        <f t="shared" si="2"/>
        <v>3330.9375</v>
      </c>
      <c r="I8" s="8">
        <v>1918.234375</v>
      </c>
      <c r="J8" s="25">
        <f t="shared" si="6"/>
        <v>7913.921875</v>
      </c>
      <c r="K8" s="22">
        <f t="shared" si="3"/>
        <v>444125</v>
      </c>
      <c r="L8" s="5">
        <f t="shared" si="4"/>
        <v>37010.416666666664</v>
      </c>
      <c r="N8" s="5">
        <f t="shared" si="7"/>
        <v>10578.671875</v>
      </c>
      <c r="O8" s="5">
        <f t="shared" si="8"/>
        <v>9579.390625</v>
      </c>
      <c r="P8" s="5">
        <f t="shared" si="9"/>
        <v>12244.140625</v>
      </c>
    </row>
    <row r="9" spans="1:16" x14ac:dyDescent="0.2">
      <c r="A9" s="3" t="s">
        <v>22</v>
      </c>
      <c r="B9" s="3">
        <v>51</v>
      </c>
      <c r="C9" s="4">
        <v>64703.627450980392</v>
      </c>
      <c r="D9" s="4">
        <v>2313431.3725490198</v>
      </c>
      <c r="E9" s="4">
        <f t="shared" si="0"/>
        <v>347014.70588235295</v>
      </c>
      <c r="F9" s="5">
        <f t="shared" si="1"/>
        <v>1966416.6666666667</v>
      </c>
      <c r="G9" s="10">
        <f t="shared" si="5"/>
        <v>2621.8888888888891</v>
      </c>
      <c r="H9" s="5">
        <f t="shared" si="2"/>
        <v>3277.3611111111113</v>
      </c>
      <c r="I9" s="8">
        <v>2043.0392156862745</v>
      </c>
      <c r="J9" s="25">
        <f t="shared" si="6"/>
        <v>7942.2892156862745</v>
      </c>
      <c r="K9" s="22">
        <f t="shared" si="3"/>
        <v>436981.48148148152</v>
      </c>
      <c r="L9" s="5">
        <f t="shared" si="4"/>
        <v>36415.123456790127</v>
      </c>
      <c r="N9" s="5">
        <f t="shared" si="7"/>
        <v>10564.178104575165</v>
      </c>
      <c r="O9" s="5">
        <f t="shared" si="8"/>
        <v>9580.969771241831</v>
      </c>
      <c r="P9" s="5">
        <f t="shared" si="9"/>
        <v>12202.85866013072</v>
      </c>
    </row>
    <row r="10" spans="1:16" x14ac:dyDescent="0.2">
      <c r="A10" s="3" t="s">
        <v>11</v>
      </c>
      <c r="B10" s="3">
        <v>1219</v>
      </c>
      <c r="C10" s="4">
        <v>61824.909762100084</v>
      </c>
      <c r="D10" s="4">
        <v>2216688.6792452829</v>
      </c>
      <c r="E10" s="4">
        <f t="shared" si="0"/>
        <v>332503.30188679241</v>
      </c>
      <c r="F10" s="5">
        <f t="shared" si="1"/>
        <v>1884185.3773584906</v>
      </c>
      <c r="G10" s="10">
        <f t="shared" si="5"/>
        <v>2512.2471698113209</v>
      </c>
      <c r="H10" s="5">
        <f t="shared" si="2"/>
        <v>3140.308962264151</v>
      </c>
      <c r="I10" s="8">
        <v>2320.7635467980294</v>
      </c>
      <c r="J10" s="25">
        <f t="shared" si="6"/>
        <v>7973.3196788735004</v>
      </c>
      <c r="K10" s="22">
        <f t="shared" si="3"/>
        <v>418707.86163522012</v>
      </c>
      <c r="L10" s="5">
        <f t="shared" si="4"/>
        <v>34892.32180293501</v>
      </c>
      <c r="N10" s="5">
        <f t="shared" si="7"/>
        <v>10485.566848684823</v>
      </c>
      <c r="O10" s="5">
        <f t="shared" si="8"/>
        <v>9543.4741600055768</v>
      </c>
      <c r="P10" s="5">
        <f t="shared" si="9"/>
        <v>12055.721329816897</v>
      </c>
    </row>
    <row r="11" spans="1:16" x14ac:dyDescent="0.2">
      <c r="A11" s="3" t="s">
        <v>28</v>
      </c>
      <c r="B11" s="3">
        <v>200</v>
      </c>
      <c r="C11" s="4">
        <v>66807.994999999995</v>
      </c>
      <c r="D11" s="4">
        <v>2192655</v>
      </c>
      <c r="E11" s="4">
        <f t="shared" si="0"/>
        <v>328898.25</v>
      </c>
      <c r="F11" s="5">
        <f t="shared" si="1"/>
        <v>1863756.75</v>
      </c>
      <c r="G11" s="10">
        <f t="shared" si="5"/>
        <v>2485.009</v>
      </c>
      <c r="H11" s="5">
        <f t="shared" si="2"/>
        <v>3106.26125</v>
      </c>
      <c r="I11" s="8">
        <v>2114.0505050505049</v>
      </c>
      <c r="J11" s="25">
        <f t="shared" si="6"/>
        <v>7705.3207550505049</v>
      </c>
      <c r="K11" s="22">
        <f t="shared" si="3"/>
        <v>414168.16666666669</v>
      </c>
      <c r="L11" s="5">
        <f t="shared" si="4"/>
        <v>34514.013888888891</v>
      </c>
      <c r="N11" s="5">
        <f t="shared" si="7"/>
        <v>10190.329755050505</v>
      </c>
      <c r="O11" s="5">
        <f t="shared" si="8"/>
        <v>9258.4513800505047</v>
      </c>
      <c r="P11" s="5">
        <f t="shared" si="9"/>
        <v>11743.460380050507</v>
      </c>
    </row>
    <row r="12" spans="1:16" x14ac:dyDescent="0.2">
      <c r="A12" s="3" t="s">
        <v>43</v>
      </c>
      <c r="B12" s="3">
        <v>158</v>
      </c>
      <c r="C12" s="4">
        <v>64477.405063291139</v>
      </c>
      <c r="D12" s="4">
        <v>2120917.7215189873</v>
      </c>
      <c r="E12" s="4">
        <f t="shared" si="0"/>
        <v>318137.65822784806</v>
      </c>
      <c r="F12" s="5">
        <f t="shared" si="1"/>
        <v>1802780.0632911392</v>
      </c>
      <c r="G12" s="10">
        <f t="shared" si="5"/>
        <v>2403.7067510548522</v>
      </c>
      <c r="H12" s="5">
        <f t="shared" si="2"/>
        <v>3004.6334388185655</v>
      </c>
      <c r="I12" s="8">
        <v>2050.006329113924</v>
      </c>
      <c r="J12" s="25">
        <f t="shared" si="6"/>
        <v>7458.3465189873414</v>
      </c>
      <c r="K12" s="22">
        <f t="shared" si="3"/>
        <v>400617.79184247536</v>
      </c>
      <c r="L12" s="5">
        <f t="shared" si="4"/>
        <v>33384.815986872949</v>
      </c>
      <c r="N12" s="5">
        <f t="shared" si="7"/>
        <v>9862.0532700421936</v>
      </c>
      <c r="O12" s="5">
        <f t="shared" si="8"/>
        <v>8960.6632383966244</v>
      </c>
      <c r="P12" s="5">
        <f t="shared" si="9"/>
        <v>11364.369989451476</v>
      </c>
    </row>
    <row r="13" spans="1:16" x14ac:dyDescent="0.2">
      <c r="A13" s="3" t="s">
        <v>82</v>
      </c>
      <c r="B13" s="3">
        <v>48</v>
      </c>
      <c r="C13" s="4">
        <v>59410.020833333336</v>
      </c>
      <c r="D13" s="4">
        <v>1976250</v>
      </c>
      <c r="E13" s="4">
        <f t="shared" si="0"/>
        <v>296437.5</v>
      </c>
      <c r="F13" s="5">
        <f t="shared" si="1"/>
        <v>1679812.5</v>
      </c>
      <c r="G13" s="10">
        <f t="shared" si="5"/>
        <v>2239.75</v>
      </c>
      <c r="H13" s="5">
        <f t="shared" si="2"/>
        <v>2799.6875</v>
      </c>
      <c r="I13" s="8">
        <v>2309.8125</v>
      </c>
      <c r="J13" s="25">
        <f t="shared" si="6"/>
        <v>7349.25</v>
      </c>
      <c r="K13" s="22">
        <f t="shared" si="3"/>
        <v>373291.66666666669</v>
      </c>
      <c r="L13" s="5">
        <f t="shared" si="4"/>
        <v>31107.638888888891</v>
      </c>
      <c r="N13" s="5">
        <f t="shared" si="7"/>
        <v>9589</v>
      </c>
      <c r="O13" s="5">
        <f t="shared" si="8"/>
        <v>8749.09375</v>
      </c>
      <c r="P13" s="5">
        <f t="shared" si="9"/>
        <v>10988.84375</v>
      </c>
    </row>
    <row r="14" spans="1:16" x14ac:dyDescent="0.2">
      <c r="A14" s="3" t="s">
        <v>72</v>
      </c>
      <c r="B14" s="3">
        <v>41</v>
      </c>
      <c r="C14" s="4">
        <v>59088.341463414632</v>
      </c>
      <c r="D14" s="4">
        <v>1931463.4146341463</v>
      </c>
      <c r="E14" s="4">
        <f t="shared" si="0"/>
        <v>289719.5121951219</v>
      </c>
      <c r="F14" s="5">
        <f t="shared" si="1"/>
        <v>1641743.9024390243</v>
      </c>
      <c r="G14" s="10">
        <f t="shared" si="5"/>
        <v>2188.9918699186992</v>
      </c>
      <c r="H14" s="5">
        <f t="shared" si="2"/>
        <v>2736.2398373983738</v>
      </c>
      <c r="I14" s="8">
        <v>2407.1951219512193</v>
      </c>
      <c r="J14" s="25">
        <f t="shared" si="6"/>
        <v>7332.4268292682918</v>
      </c>
      <c r="K14" s="22">
        <f t="shared" si="3"/>
        <v>364831.97831978317</v>
      </c>
      <c r="L14" s="5">
        <f t="shared" si="4"/>
        <v>30402.664859981931</v>
      </c>
      <c r="N14" s="5">
        <f t="shared" si="7"/>
        <v>9521.4186991869919</v>
      </c>
      <c r="O14" s="5">
        <f t="shared" si="8"/>
        <v>8700.546747967479</v>
      </c>
      <c r="P14" s="5">
        <f t="shared" si="9"/>
        <v>10889.538617886177</v>
      </c>
    </row>
    <row r="15" spans="1:16" x14ac:dyDescent="0.2">
      <c r="A15" s="3" t="s">
        <v>36</v>
      </c>
      <c r="B15" s="3">
        <v>151</v>
      </c>
      <c r="C15" s="4">
        <v>57498.827814569537</v>
      </c>
      <c r="D15" s="4">
        <v>1915298.0132450331</v>
      </c>
      <c r="E15" s="4">
        <f t="shared" si="0"/>
        <v>287294.70198675495</v>
      </c>
      <c r="F15" s="5">
        <f t="shared" si="1"/>
        <v>1628003.3112582781</v>
      </c>
      <c r="G15" s="10">
        <f t="shared" si="5"/>
        <v>2170.671081677704</v>
      </c>
      <c r="H15" s="5">
        <f t="shared" si="2"/>
        <v>2713.3388520971303</v>
      </c>
      <c r="I15" s="8">
        <v>2085.364238410596</v>
      </c>
      <c r="J15" s="25">
        <f t="shared" si="6"/>
        <v>6969.3741721854303</v>
      </c>
      <c r="K15" s="22">
        <f t="shared" si="3"/>
        <v>361778.51361295069</v>
      </c>
      <c r="L15" s="5">
        <f t="shared" si="4"/>
        <v>30148.209467745892</v>
      </c>
      <c r="N15" s="5">
        <f t="shared" si="7"/>
        <v>9140.0452538631343</v>
      </c>
      <c r="O15" s="5">
        <f t="shared" si="8"/>
        <v>8326.043598233995</v>
      </c>
      <c r="P15" s="5">
        <f t="shared" si="9"/>
        <v>10496.7146799117</v>
      </c>
    </row>
    <row r="16" spans="1:16" x14ac:dyDescent="0.2">
      <c r="A16" s="3" t="s">
        <v>27</v>
      </c>
      <c r="B16" s="3">
        <v>148</v>
      </c>
      <c r="C16" s="4">
        <v>53118.067567567567</v>
      </c>
      <c r="D16" s="4">
        <v>1909256.7567567567</v>
      </c>
      <c r="E16" s="4">
        <f t="shared" si="0"/>
        <v>286388.51351351349</v>
      </c>
      <c r="F16" s="5">
        <f t="shared" si="1"/>
        <v>1622868.2432432431</v>
      </c>
      <c r="G16" s="10">
        <f t="shared" si="5"/>
        <v>2163.8243243243242</v>
      </c>
      <c r="H16" s="5">
        <f t="shared" si="2"/>
        <v>2704.7804054054054</v>
      </c>
      <c r="I16" s="8">
        <v>2382.0272108843537</v>
      </c>
      <c r="J16" s="25">
        <f t="shared" si="6"/>
        <v>7250.6319406140838</v>
      </c>
      <c r="K16" s="22">
        <f t="shared" si="3"/>
        <v>360637.38738738734</v>
      </c>
      <c r="L16" s="5">
        <f t="shared" si="4"/>
        <v>30053.11561561561</v>
      </c>
      <c r="N16" s="5">
        <f t="shared" si="7"/>
        <v>9414.4562649384061</v>
      </c>
      <c r="O16" s="5">
        <f t="shared" si="8"/>
        <v>8603.0221433167862</v>
      </c>
      <c r="P16" s="5">
        <f t="shared" si="9"/>
        <v>10766.846467641109</v>
      </c>
    </row>
    <row r="17" spans="1:16" x14ac:dyDescent="0.2">
      <c r="A17" s="3" t="s">
        <v>14</v>
      </c>
      <c r="B17" s="3">
        <v>181</v>
      </c>
      <c r="C17" s="4">
        <v>56929.535911602208</v>
      </c>
      <c r="D17" s="4">
        <v>1868453.0386740332</v>
      </c>
      <c r="E17" s="4">
        <f t="shared" si="0"/>
        <v>280267.95580110495</v>
      </c>
      <c r="F17" s="5">
        <f t="shared" si="1"/>
        <v>1588185.0828729284</v>
      </c>
      <c r="G17" s="10">
        <f t="shared" si="5"/>
        <v>2117.5801104972379</v>
      </c>
      <c r="H17" s="5">
        <f t="shared" si="2"/>
        <v>2646.9751381215474</v>
      </c>
      <c r="I17" s="8">
        <v>2065.8166666666666</v>
      </c>
      <c r="J17" s="25">
        <f t="shared" si="6"/>
        <v>6830.3719152854519</v>
      </c>
      <c r="K17" s="22">
        <f t="shared" si="3"/>
        <v>352930.01841620629</v>
      </c>
      <c r="L17" s="5">
        <f t="shared" si="4"/>
        <v>29410.834868017191</v>
      </c>
      <c r="N17" s="5">
        <f t="shared" si="7"/>
        <v>8947.9520257826898</v>
      </c>
      <c r="O17" s="5">
        <f t="shared" si="8"/>
        <v>8153.8594843462261</v>
      </c>
      <c r="P17" s="5">
        <f t="shared" si="9"/>
        <v>10271.439594843465</v>
      </c>
    </row>
    <row r="18" spans="1:16" x14ac:dyDescent="0.2">
      <c r="A18" s="3" t="s">
        <v>16</v>
      </c>
      <c r="B18" s="3">
        <v>195</v>
      </c>
      <c r="C18" s="4">
        <v>50632.13846153846</v>
      </c>
      <c r="D18" s="4">
        <v>1755256.4102564103</v>
      </c>
      <c r="E18" s="4">
        <f t="shared" si="0"/>
        <v>263288.4615384615</v>
      </c>
      <c r="F18" s="5">
        <f t="shared" si="1"/>
        <v>1491967.9487179487</v>
      </c>
      <c r="G18" s="10">
        <f t="shared" si="5"/>
        <v>1989.2905982905984</v>
      </c>
      <c r="H18" s="5">
        <f t="shared" si="2"/>
        <v>2486.613247863248</v>
      </c>
      <c r="I18" s="8">
        <v>2337.1999999999998</v>
      </c>
      <c r="J18" s="25">
        <f t="shared" si="6"/>
        <v>6813.1038461538465</v>
      </c>
      <c r="K18" s="22">
        <f t="shared" si="3"/>
        <v>331548.43304843304</v>
      </c>
      <c r="L18" s="5">
        <f t="shared" si="4"/>
        <v>27629.036087369419</v>
      </c>
      <c r="N18" s="5">
        <f t="shared" si="7"/>
        <v>8802.394444444446</v>
      </c>
      <c r="O18" s="5">
        <f t="shared" si="8"/>
        <v>8056.4104700854696</v>
      </c>
      <c r="P18" s="5">
        <f t="shared" si="9"/>
        <v>10045.701068376067</v>
      </c>
    </row>
    <row r="19" spans="1:16" x14ac:dyDescent="0.2">
      <c r="A19" s="3" t="s">
        <v>48</v>
      </c>
      <c r="B19" s="3">
        <v>966</v>
      </c>
      <c r="C19" s="4">
        <v>54543.25672877847</v>
      </c>
      <c r="D19" s="4">
        <v>1742426.8881987578</v>
      </c>
      <c r="E19" s="4">
        <f t="shared" si="0"/>
        <v>261364.03322981365</v>
      </c>
      <c r="F19" s="5">
        <f t="shared" si="1"/>
        <v>1481062.8549689441</v>
      </c>
      <c r="G19" s="10">
        <f t="shared" si="5"/>
        <v>1974.7504732919253</v>
      </c>
      <c r="H19" s="5">
        <f t="shared" si="2"/>
        <v>2468.4380916149071</v>
      </c>
      <c r="I19" s="8">
        <v>1992.3143153526971</v>
      </c>
      <c r="J19" s="25">
        <f t="shared" si="6"/>
        <v>6435.5028802595298</v>
      </c>
      <c r="K19" s="22">
        <f t="shared" si="3"/>
        <v>329125.0788819876</v>
      </c>
      <c r="L19" s="5">
        <f t="shared" si="4"/>
        <v>27427.089906832301</v>
      </c>
      <c r="N19" s="5">
        <f t="shared" si="7"/>
        <v>8410.2533535514558</v>
      </c>
      <c r="O19" s="5">
        <f t="shared" si="8"/>
        <v>7669.7219260669826</v>
      </c>
      <c r="P19" s="5">
        <f t="shared" si="9"/>
        <v>9644.4723993589068</v>
      </c>
    </row>
    <row r="20" spans="1:16" x14ac:dyDescent="0.2">
      <c r="A20" s="3" t="s">
        <v>46</v>
      </c>
      <c r="B20" s="3">
        <v>92</v>
      </c>
      <c r="C20" s="4">
        <v>53753.84782608696</v>
      </c>
      <c r="D20" s="4">
        <v>1719630.4347826086</v>
      </c>
      <c r="E20" s="4">
        <f t="shared" si="0"/>
        <v>257944.5652173913</v>
      </c>
      <c r="F20" s="5">
        <f t="shared" si="1"/>
        <v>1461685.8695652173</v>
      </c>
      <c r="G20" s="10">
        <f t="shared" si="5"/>
        <v>1948.9144927536229</v>
      </c>
      <c r="H20" s="5">
        <f t="shared" si="2"/>
        <v>2436.143115942029</v>
      </c>
      <c r="I20" s="8">
        <v>2139.6739130434785</v>
      </c>
      <c r="J20" s="25">
        <f t="shared" si="6"/>
        <v>6524.7315217391297</v>
      </c>
      <c r="K20" s="22">
        <f t="shared" si="3"/>
        <v>324819.08212560386</v>
      </c>
      <c r="L20" s="5">
        <f t="shared" si="4"/>
        <v>27068.256843800322</v>
      </c>
      <c r="N20" s="5">
        <f t="shared" si="7"/>
        <v>8473.6460144927532</v>
      </c>
      <c r="O20" s="5">
        <f t="shared" si="8"/>
        <v>7742.8030797101455</v>
      </c>
      <c r="P20" s="5">
        <f t="shared" si="9"/>
        <v>9691.7175724637673</v>
      </c>
    </row>
    <row r="21" spans="1:16" x14ac:dyDescent="0.2">
      <c r="A21" s="3" t="s">
        <v>25</v>
      </c>
      <c r="B21" s="3">
        <v>369</v>
      </c>
      <c r="C21" s="4">
        <v>49333.794037940381</v>
      </c>
      <c r="D21" s="4">
        <v>1655631.7208672087</v>
      </c>
      <c r="E21" s="4">
        <f t="shared" si="0"/>
        <v>248344.75813008129</v>
      </c>
      <c r="F21" s="5">
        <f t="shared" si="1"/>
        <v>1407286.9627371274</v>
      </c>
      <c r="G21" s="10">
        <f t="shared" si="5"/>
        <v>1876.3826169828365</v>
      </c>
      <c r="H21" s="5">
        <f t="shared" si="2"/>
        <v>2345.4782712285455</v>
      </c>
      <c r="I21" s="8">
        <v>2232.320652173913</v>
      </c>
      <c r="J21" s="25">
        <f t="shared" si="6"/>
        <v>6454.1815403852952</v>
      </c>
      <c r="K21" s="22">
        <f t="shared" si="3"/>
        <v>312730.43616380612</v>
      </c>
      <c r="L21" s="5">
        <f t="shared" si="4"/>
        <v>26060.869680317177</v>
      </c>
      <c r="N21" s="5">
        <f t="shared" si="7"/>
        <v>8330.5641573681314</v>
      </c>
      <c r="O21" s="5">
        <f t="shared" si="8"/>
        <v>7626.9206759995677</v>
      </c>
      <c r="P21" s="5">
        <f t="shared" si="9"/>
        <v>9503.3032929824039</v>
      </c>
    </row>
    <row r="22" spans="1:16" x14ac:dyDescent="0.2">
      <c r="A22" s="3" t="s">
        <v>73</v>
      </c>
      <c r="B22" s="3">
        <v>50</v>
      </c>
      <c r="C22" s="4">
        <v>49868.54</v>
      </c>
      <c r="D22" s="4">
        <v>1649000</v>
      </c>
      <c r="E22" s="4">
        <f t="shared" si="0"/>
        <v>247350</v>
      </c>
      <c r="F22" s="5">
        <f t="shared" si="1"/>
        <v>1401650</v>
      </c>
      <c r="G22" s="10">
        <f t="shared" si="5"/>
        <v>1868.8666666666668</v>
      </c>
      <c r="H22" s="5">
        <f t="shared" si="2"/>
        <v>2336.0833333333335</v>
      </c>
      <c r="I22" s="8">
        <v>2246.44</v>
      </c>
      <c r="J22" s="25">
        <f t="shared" si="6"/>
        <v>6451.3900000000012</v>
      </c>
      <c r="K22" s="22">
        <f t="shared" si="3"/>
        <v>311477.77777777775</v>
      </c>
      <c r="L22" s="5">
        <f t="shared" si="4"/>
        <v>25956.481481481478</v>
      </c>
      <c r="N22" s="5">
        <f t="shared" si="7"/>
        <v>8320.256666666668</v>
      </c>
      <c r="O22" s="5">
        <f t="shared" si="8"/>
        <v>7619.4316666666673</v>
      </c>
      <c r="P22" s="5">
        <f t="shared" si="9"/>
        <v>9488.2983333333341</v>
      </c>
    </row>
    <row r="23" spans="1:16" x14ac:dyDescent="0.2">
      <c r="A23" s="3" t="s">
        <v>12</v>
      </c>
      <c r="B23" s="3">
        <v>161</v>
      </c>
      <c r="C23" s="4">
        <v>47529.857142857145</v>
      </c>
      <c r="D23" s="4">
        <v>1628788.8198757763</v>
      </c>
      <c r="E23" s="4">
        <f t="shared" si="0"/>
        <v>244318.32298136642</v>
      </c>
      <c r="F23" s="5">
        <f t="shared" si="1"/>
        <v>1384470.4968944099</v>
      </c>
      <c r="G23" s="10">
        <f t="shared" si="5"/>
        <v>1845.96066252588</v>
      </c>
      <c r="H23" s="5">
        <f t="shared" si="2"/>
        <v>2307.4508281573499</v>
      </c>
      <c r="I23" s="8">
        <v>2490.3187499999999</v>
      </c>
      <c r="J23" s="25">
        <f t="shared" si="6"/>
        <v>6643.7302406832296</v>
      </c>
      <c r="K23" s="22">
        <f t="shared" si="3"/>
        <v>307660.11042097997</v>
      </c>
      <c r="L23" s="5">
        <f t="shared" si="4"/>
        <v>25638.342535081665</v>
      </c>
      <c r="N23" s="5">
        <f t="shared" si="7"/>
        <v>8489.6909032091098</v>
      </c>
      <c r="O23" s="5">
        <f t="shared" si="8"/>
        <v>7797.455654761905</v>
      </c>
      <c r="P23" s="5">
        <f t="shared" si="9"/>
        <v>9643.4163172877852</v>
      </c>
    </row>
    <row r="24" spans="1:16" x14ac:dyDescent="0.2">
      <c r="A24" s="3" t="s">
        <v>23</v>
      </c>
      <c r="B24" s="3">
        <v>255</v>
      </c>
      <c r="C24" s="4">
        <v>48995.96862745098</v>
      </c>
      <c r="D24" s="4">
        <v>1624463.388235294</v>
      </c>
      <c r="E24" s="4">
        <f t="shared" si="0"/>
        <v>243669.50823529408</v>
      </c>
      <c r="F24" s="5">
        <f t="shared" si="1"/>
        <v>1380793.88</v>
      </c>
      <c r="G24" s="10">
        <f t="shared" si="5"/>
        <v>1841.0585066666665</v>
      </c>
      <c r="H24" s="5">
        <f t="shared" si="2"/>
        <v>2301.3231333333333</v>
      </c>
      <c r="I24" s="8">
        <v>2292.6181102362207</v>
      </c>
      <c r="J24" s="25">
        <f t="shared" si="6"/>
        <v>6434.9997502362203</v>
      </c>
      <c r="K24" s="22">
        <f t="shared" si="3"/>
        <v>306843.08444444439</v>
      </c>
      <c r="L24" s="5">
        <f t="shared" si="4"/>
        <v>25570.257037037034</v>
      </c>
      <c r="N24" s="5">
        <f t="shared" si="7"/>
        <v>8276.0582569028866</v>
      </c>
      <c r="O24" s="5">
        <f t="shared" si="8"/>
        <v>7585.6613169028869</v>
      </c>
      <c r="P24" s="5">
        <f t="shared" si="9"/>
        <v>9426.7198235695541</v>
      </c>
    </row>
    <row r="25" spans="1:16" x14ac:dyDescent="0.2">
      <c r="A25" s="3" t="s">
        <v>5</v>
      </c>
      <c r="B25" s="3">
        <v>82</v>
      </c>
      <c r="C25" s="4">
        <v>41926.451219512193</v>
      </c>
      <c r="D25" s="4">
        <v>1563841.4634146341</v>
      </c>
      <c r="E25" s="4">
        <f t="shared" si="0"/>
        <v>234576.21951219512</v>
      </c>
      <c r="F25" s="5">
        <f t="shared" si="1"/>
        <v>1329265.243902439</v>
      </c>
      <c r="G25" s="10">
        <f t="shared" si="5"/>
        <v>1772.3536585365855</v>
      </c>
      <c r="H25" s="5">
        <f t="shared" si="2"/>
        <v>2215.4420731707319</v>
      </c>
      <c r="I25" s="8">
        <v>2560.9259259259261</v>
      </c>
      <c r="J25" s="25">
        <f t="shared" si="6"/>
        <v>6548.721657633243</v>
      </c>
      <c r="K25" s="22">
        <f t="shared" si="3"/>
        <v>295392.27642276423</v>
      </c>
      <c r="L25" s="5">
        <f t="shared" si="4"/>
        <v>24616.023035230352</v>
      </c>
      <c r="N25" s="5">
        <f t="shared" si="7"/>
        <v>8321.0753161698303</v>
      </c>
      <c r="O25" s="5">
        <f t="shared" si="8"/>
        <v>7656.4426942186083</v>
      </c>
      <c r="P25" s="5">
        <f t="shared" si="9"/>
        <v>9428.7963527551947</v>
      </c>
    </row>
    <row r="26" spans="1:16" x14ac:dyDescent="0.2">
      <c r="A26" s="3" t="s">
        <v>17</v>
      </c>
      <c r="B26" s="3">
        <v>155</v>
      </c>
      <c r="C26" s="4">
        <v>42013.380645161291</v>
      </c>
      <c r="D26" s="4">
        <v>1547919.3548387096</v>
      </c>
      <c r="E26" s="4">
        <f t="shared" si="0"/>
        <v>232187.90322580643</v>
      </c>
      <c r="F26" s="5">
        <f t="shared" si="1"/>
        <v>1315731.4516129033</v>
      </c>
      <c r="G26" s="10">
        <f t="shared" si="5"/>
        <v>1754.3086021505378</v>
      </c>
      <c r="H26" s="5">
        <f t="shared" si="2"/>
        <v>2192.885752688172</v>
      </c>
      <c r="I26" s="8">
        <v>2096.181818181818</v>
      </c>
      <c r="J26" s="25">
        <f t="shared" si="6"/>
        <v>6043.3761730205279</v>
      </c>
      <c r="K26" s="22">
        <f t="shared" si="3"/>
        <v>292384.76702508959</v>
      </c>
      <c r="L26" s="5">
        <f t="shared" si="4"/>
        <v>24365.397252090799</v>
      </c>
      <c r="N26" s="5">
        <f t="shared" si="7"/>
        <v>7797.6847751710657</v>
      </c>
      <c r="O26" s="5">
        <f t="shared" si="8"/>
        <v>7139.8190493646143</v>
      </c>
      <c r="P26" s="5">
        <f t="shared" si="9"/>
        <v>8894.1276515151512</v>
      </c>
    </row>
    <row r="27" spans="1:16" x14ac:dyDescent="0.2">
      <c r="A27" s="3" t="s">
        <v>69</v>
      </c>
      <c r="B27" s="3">
        <v>53</v>
      </c>
      <c r="C27" s="4">
        <v>42357.32075471698</v>
      </c>
      <c r="D27" s="4">
        <v>1411018.8679245282</v>
      </c>
      <c r="E27" s="4">
        <f t="shared" si="0"/>
        <v>211652.83018867922</v>
      </c>
      <c r="F27" s="5">
        <f t="shared" si="1"/>
        <v>1199366.0377358489</v>
      </c>
      <c r="G27" s="10">
        <f t="shared" si="5"/>
        <v>1599.154716981132</v>
      </c>
      <c r="H27" s="5">
        <f t="shared" si="2"/>
        <v>1998.943396226415</v>
      </c>
      <c r="I27" s="8">
        <v>1857.132075471698</v>
      </c>
      <c r="J27" s="25">
        <f t="shared" si="6"/>
        <v>5455.2301886792447</v>
      </c>
      <c r="K27" s="22">
        <f t="shared" si="3"/>
        <v>266525.78616352199</v>
      </c>
      <c r="L27" s="5">
        <f t="shared" si="4"/>
        <v>22210.4821802935</v>
      </c>
      <c r="N27" s="5">
        <f t="shared" si="7"/>
        <v>7054.3849056603767</v>
      </c>
      <c r="O27" s="5">
        <f t="shared" si="8"/>
        <v>6454.7018867924526</v>
      </c>
      <c r="P27" s="5">
        <f t="shared" si="9"/>
        <v>8053.8566037735836</v>
      </c>
    </row>
    <row r="28" spans="1:16" x14ac:dyDescent="0.2">
      <c r="A28" s="3" t="s">
        <v>33</v>
      </c>
      <c r="B28" s="3">
        <v>79</v>
      </c>
      <c r="C28" s="4">
        <v>44438.632911392408</v>
      </c>
      <c r="D28" s="4">
        <v>1388037.9746835444</v>
      </c>
      <c r="E28" s="4">
        <f t="shared" si="0"/>
        <v>208205.69620253166</v>
      </c>
      <c r="F28" s="5">
        <f t="shared" si="1"/>
        <v>1179832.2784810127</v>
      </c>
      <c r="G28" s="10">
        <f t="shared" si="5"/>
        <v>1573.1097046413504</v>
      </c>
      <c r="H28" s="5">
        <f t="shared" si="2"/>
        <v>1966.3871308016878</v>
      </c>
      <c r="I28" s="8">
        <v>2101.3037974683543</v>
      </c>
      <c r="J28" s="25">
        <f t="shared" si="6"/>
        <v>5640.8006329113923</v>
      </c>
      <c r="K28" s="22">
        <f t="shared" si="3"/>
        <v>262184.95077355835</v>
      </c>
      <c r="L28" s="5">
        <f t="shared" si="4"/>
        <v>21848.745897796529</v>
      </c>
      <c r="N28" s="5">
        <f t="shared" si="7"/>
        <v>7213.9103375527429</v>
      </c>
      <c r="O28" s="5">
        <f t="shared" si="8"/>
        <v>6623.9941983122353</v>
      </c>
      <c r="P28" s="5">
        <f t="shared" si="9"/>
        <v>8197.1039029535859</v>
      </c>
    </row>
    <row r="29" spans="1:16" x14ac:dyDescent="0.2">
      <c r="A29" s="3" t="s">
        <v>50</v>
      </c>
      <c r="B29" s="3">
        <v>74</v>
      </c>
      <c r="C29" s="4">
        <v>34460.635135135133</v>
      </c>
      <c r="D29" s="4">
        <v>1364797.2972972973</v>
      </c>
      <c r="E29" s="4">
        <f t="shared" si="0"/>
        <v>204719.59459459459</v>
      </c>
      <c r="F29" s="5">
        <f t="shared" si="1"/>
        <v>1160077.7027027027</v>
      </c>
      <c r="G29" s="10">
        <f t="shared" si="5"/>
        <v>1546.7702702702702</v>
      </c>
      <c r="H29" s="5">
        <f t="shared" si="2"/>
        <v>1933.4628378378377</v>
      </c>
      <c r="I29" s="8">
        <v>2116.4324324324325</v>
      </c>
      <c r="J29" s="25">
        <f t="shared" si="6"/>
        <v>5596.66554054054</v>
      </c>
      <c r="K29" s="22">
        <f t="shared" si="3"/>
        <v>257795.04504504506</v>
      </c>
      <c r="L29" s="5">
        <f t="shared" si="4"/>
        <v>21482.920420420422</v>
      </c>
      <c r="N29" s="5">
        <f t="shared" si="7"/>
        <v>7143.4358108108108</v>
      </c>
      <c r="O29" s="5">
        <f t="shared" si="8"/>
        <v>6563.3969594594591</v>
      </c>
      <c r="P29" s="5">
        <f t="shared" si="9"/>
        <v>8110.1672297297291</v>
      </c>
    </row>
    <row r="30" spans="1:16" x14ac:dyDescent="0.2">
      <c r="A30" s="3" t="s">
        <v>41</v>
      </c>
      <c r="B30" s="3">
        <v>108</v>
      </c>
      <c r="C30" s="4">
        <v>40957.388888888891</v>
      </c>
      <c r="D30" s="4">
        <v>1359507.8703703703</v>
      </c>
      <c r="E30" s="4">
        <f t="shared" si="0"/>
        <v>203926.18055555553</v>
      </c>
      <c r="F30" s="5">
        <f t="shared" si="1"/>
        <v>1155581.6898148148</v>
      </c>
      <c r="G30" s="10">
        <f t="shared" si="5"/>
        <v>1540.7755864197532</v>
      </c>
      <c r="H30" s="5">
        <f t="shared" si="2"/>
        <v>1925.9694830246915</v>
      </c>
      <c r="I30" s="8">
        <v>2274.2803738317757</v>
      </c>
      <c r="J30" s="25">
        <f t="shared" si="6"/>
        <v>5741.0254432762204</v>
      </c>
      <c r="K30" s="22">
        <f t="shared" si="3"/>
        <v>256795.93106995884</v>
      </c>
      <c r="L30" s="5">
        <f t="shared" si="4"/>
        <v>21399.660922496569</v>
      </c>
      <c r="N30" s="5">
        <f t="shared" si="7"/>
        <v>7281.8010296959728</v>
      </c>
      <c r="O30" s="5">
        <f t="shared" si="8"/>
        <v>6704.0101847885653</v>
      </c>
      <c r="P30" s="5">
        <f t="shared" si="9"/>
        <v>8244.7857712083187</v>
      </c>
    </row>
    <row r="31" spans="1:16" x14ac:dyDescent="0.2">
      <c r="A31" s="3" t="s">
        <v>47</v>
      </c>
      <c r="B31" s="3">
        <v>97</v>
      </c>
      <c r="C31" s="4">
        <v>41097.082474226801</v>
      </c>
      <c r="D31" s="4">
        <v>1356391.7525773195</v>
      </c>
      <c r="E31" s="4">
        <f t="shared" si="0"/>
        <v>203458.76288659792</v>
      </c>
      <c r="F31" s="5">
        <f t="shared" si="1"/>
        <v>1152932.9896907215</v>
      </c>
      <c r="G31" s="10">
        <f t="shared" si="5"/>
        <v>1537.2439862542954</v>
      </c>
      <c r="H31" s="5">
        <f t="shared" si="2"/>
        <v>1921.5549828178691</v>
      </c>
      <c r="I31" s="8">
        <v>1981.7010309278351</v>
      </c>
      <c r="J31" s="25">
        <f t="shared" si="6"/>
        <v>5440.4999999999991</v>
      </c>
      <c r="K31" s="22">
        <f t="shared" si="3"/>
        <v>256207.33104238255</v>
      </c>
      <c r="L31" s="5">
        <f t="shared" si="4"/>
        <v>21350.610920198546</v>
      </c>
      <c r="N31" s="5">
        <f t="shared" si="7"/>
        <v>6977.7439862542951</v>
      </c>
      <c r="O31" s="5">
        <f t="shared" si="8"/>
        <v>6401.2774914089341</v>
      </c>
      <c r="P31" s="5">
        <f t="shared" si="9"/>
        <v>7938.5214776632292</v>
      </c>
    </row>
    <row r="32" spans="1:16" x14ac:dyDescent="0.2">
      <c r="A32" s="3" t="s">
        <v>45</v>
      </c>
      <c r="B32" s="3">
        <v>160</v>
      </c>
      <c r="C32" s="4">
        <v>39923.693749999999</v>
      </c>
      <c r="D32" s="4">
        <v>1337830</v>
      </c>
      <c r="E32" s="4">
        <f t="shared" si="0"/>
        <v>200674.5</v>
      </c>
      <c r="F32" s="5">
        <f t="shared" si="1"/>
        <v>1137155.5</v>
      </c>
      <c r="G32" s="10">
        <f t="shared" si="5"/>
        <v>1516.2073333333335</v>
      </c>
      <c r="H32" s="5">
        <f t="shared" si="2"/>
        <v>1895.2591666666667</v>
      </c>
      <c r="I32" s="8">
        <v>2175.3312500000002</v>
      </c>
      <c r="J32" s="25">
        <f t="shared" si="6"/>
        <v>5586.7977500000006</v>
      </c>
      <c r="K32" s="22">
        <f t="shared" si="3"/>
        <v>252701.22222222222</v>
      </c>
      <c r="L32" s="5">
        <f t="shared" si="4"/>
        <v>21058.435185185186</v>
      </c>
      <c r="N32" s="5">
        <f t="shared" si="7"/>
        <v>7103.0050833333344</v>
      </c>
      <c r="O32" s="5">
        <f t="shared" si="8"/>
        <v>6534.427333333334</v>
      </c>
      <c r="P32" s="5">
        <f t="shared" si="9"/>
        <v>8050.6346666666677</v>
      </c>
    </row>
    <row r="33" spans="1:16" x14ac:dyDescent="0.2">
      <c r="A33" s="3" t="s">
        <v>21</v>
      </c>
      <c r="B33" s="3">
        <v>47</v>
      </c>
      <c r="C33" s="4">
        <v>42372.957446808512</v>
      </c>
      <c r="D33" s="4">
        <v>1303351.0638297873</v>
      </c>
      <c r="E33" s="4">
        <f t="shared" si="0"/>
        <v>195502.6595744681</v>
      </c>
      <c r="F33" s="5">
        <f t="shared" si="1"/>
        <v>1107848.4042553192</v>
      </c>
      <c r="G33" s="10">
        <f t="shared" si="5"/>
        <v>1477.1312056737588</v>
      </c>
      <c r="H33" s="5">
        <f t="shared" si="2"/>
        <v>1846.4140070921985</v>
      </c>
      <c r="I33" s="8">
        <v>1897.7173913043478</v>
      </c>
      <c r="J33" s="25">
        <f t="shared" si="6"/>
        <v>5221.2626040703053</v>
      </c>
      <c r="K33" s="22">
        <f t="shared" si="3"/>
        <v>246188.53427895982</v>
      </c>
      <c r="L33" s="5">
        <f t="shared" si="4"/>
        <v>20515.71118991332</v>
      </c>
      <c r="N33" s="5">
        <f t="shared" si="7"/>
        <v>6698.3938097440641</v>
      </c>
      <c r="O33" s="5">
        <f t="shared" si="8"/>
        <v>6144.4696076164055</v>
      </c>
      <c r="P33" s="5">
        <f t="shared" si="9"/>
        <v>7621.6008132901643</v>
      </c>
    </row>
    <row r="34" spans="1:16" x14ac:dyDescent="0.2">
      <c r="A34" s="3" t="s">
        <v>51</v>
      </c>
      <c r="B34" s="3">
        <v>142</v>
      </c>
      <c r="C34" s="4">
        <v>31766.154929577464</v>
      </c>
      <c r="D34" s="4">
        <v>1190405.633802817</v>
      </c>
      <c r="E34" s="4">
        <f t="shared" si="0"/>
        <v>178560.84507042254</v>
      </c>
      <c r="F34" s="5">
        <f t="shared" si="1"/>
        <v>1011844.7887323945</v>
      </c>
      <c r="G34" s="10">
        <f t="shared" si="5"/>
        <v>1349.126384976526</v>
      </c>
      <c r="H34" s="5">
        <f t="shared" si="2"/>
        <v>1686.4079812206573</v>
      </c>
      <c r="I34" s="8">
        <v>2344.4539007092199</v>
      </c>
      <c r="J34" s="25">
        <f t="shared" si="6"/>
        <v>5379.9882669064027</v>
      </c>
      <c r="K34" s="22">
        <f t="shared" si="3"/>
        <v>224854.39749608765</v>
      </c>
      <c r="L34" s="5">
        <f t="shared" si="4"/>
        <v>18737.866458007305</v>
      </c>
      <c r="N34" s="5">
        <f t="shared" si="7"/>
        <v>6729.1146518829291</v>
      </c>
      <c r="O34" s="5">
        <f t="shared" si="8"/>
        <v>6223.1922575167318</v>
      </c>
      <c r="P34" s="5">
        <f t="shared" si="9"/>
        <v>7572.3186424932583</v>
      </c>
    </row>
    <row r="35" spans="1:16" x14ac:dyDescent="0.2">
      <c r="A35" s="3" t="s">
        <v>24</v>
      </c>
      <c r="B35" s="3">
        <v>93</v>
      </c>
      <c r="C35" s="4">
        <v>31260.075268817203</v>
      </c>
      <c r="D35" s="4">
        <v>1181720.4301075269</v>
      </c>
      <c r="E35" s="4">
        <f t="shared" si="0"/>
        <v>177258.06451612903</v>
      </c>
      <c r="F35" s="5">
        <f t="shared" si="1"/>
        <v>1004462.365591398</v>
      </c>
      <c r="G35" s="10">
        <f t="shared" si="5"/>
        <v>1339.2831541218641</v>
      </c>
      <c r="H35" s="5">
        <f t="shared" si="2"/>
        <v>1674.10394265233</v>
      </c>
      <c r="I35" s="8">
        <v>2227.4301075268818</v>
      </c>
      <c r="J35" s="25">
        <f t="shared" si="6"/>
        <v>5240.8172043010763</v>
      </c>
      <c r="K35" s="22">
        <f t="shared" si="3"/>
        <v>223213.85902031066</v>
      </c>
      <c r="L35" s="5">
        <f t="shared" si="4"/>
        <v>18601.154918359221</v>
      </c>
      <c r="N35" s="5">
        <f t="shared" si="7"/>
        <v>6580.1003584229402</v>
      </c>
      <c r="O35" s="5">
        <f t="shared" si="8"/>
        <v>6077.8691756272401</v>
      </c>
      <c r="P35" s="5">
        <f t="shared" si="9"/>
        <v>7417.152329749104</v>
      </c>
    </row>
    <row r="36" spans="1:16" x14ac:dyDescent="0.2">
      <c r="A36" s="3" t="s">
        <v>30</v>
      </c>
      <c r="B36" s="3">
        <v>99</v>
      </c>
      <c r="C36" s="4">
        <v>32796.181818181816</v>
      </c>
      <c r="D36" s="4">
        <v>1128787.8787878789</v>
      </c>
      <c r="E36" s="4">
        <f t="shared" si="0"/>
        <v>169318.18181818182</v>
      </c>
      <c r="F36" s="5">
        <f t="shared" si="1"/>
        <v>959469.69696969702</v>
      </c>
      <c r="G36" s="10">
        <f t="shared" si="5"/>
        <v>1279.2929292929293</v>
      </c>
      <c r="H36" s="5">
        <f t="shared" si="2"/>
        <v>1599.1161616161617</v>
      </c>
      <c r="I36" s="8">
        <v>2047.0404040404039</v>
      </c>
      <c r="J36" s="25">
        <f t="shared" si="6"/>
        <v>4925.4494949494947</v>
      </c>
      <c r="K36" s="22">
        <f t="shared" si="3"/>
        <v>213215.48821548824</v>
      </c>
      <c r="L36" s="5">
        <f t="shared" si="4"/>
        <v>17767.957351290686</v>
      </c>
      <c r="N36" s="5">
        <f t="shared" si="7"/>
        <v>6204.742424242424</v>
      </c>
      <c r="O36" s="5">
        <f t="shared" si="8"/>
        <v>5725.007575757576</v>
      </c>
      <c r="P36" s="5">
        <f t="shared" si="9"/>
        <v>7004.3005050505044</v>
      </c>
    </row>
    <row r="37" spans="1:16" x14ac:dyDescent="0.2">
      <c r="A37" s="3" t="s">
        <v>26</v>
      </c>
      <c r="B37" s="3">
        <v>677</v>
      </c>
      <c r="C37" s="4">
        <v>33100.816838995568</v>
      </c>
      <c r="D37" s="4">
        <v>1103949.7784342689</v>
      </c>
      <c r="E37" s="4">
        <f t="shared" ref="E37:E54" si="10">D37*0.15</f>
        <v>165592.46676514033</v>
      </c>
      <c r="F37" s="5">
        <f t="shared" ref="F37:F54" si="11">D37-E37</f>
        <v>938357.3116691286</v>
      </c>
      <c r="G37" s="10">
        <f t="shared" si="5"/>
        <v>1251.1430822255049</v>
      </c>
      <c r="H37" s="5">
        <f t="shared" ref="H37:H54" si="12">F37*0.02/12</f>
        <v>1563.928852781881</v>
      </c>
      <c r="I37" s="8">
        <v>2179.6420118343194</v>
      </c>
      <c r="J37" s="25">
        <f t="shared" si="6"/>
        <v>4994.7139468417054</v>
      </c>
      <c r="K37" s="22">
        <f t="shared" ref="K37:K54" si="13">F37/4.5</f>
        <v>208523.84703758414</v>
      </c>
      <c r="L37" s="5">
        <f t="shared" ref="L37:L54" si="14">K37/12</f>
        <v>17376.987253132011</v>
      </c>
      <c r="N37" s="5">
        <f t="shared" si="7"/>
        <v>6245.8570290672105</v>
      </c>
      <c r="O37" s="5">
        <f t="shared" si="8"/>
        <v>5776.6783732326458</v>
      </c>
      <c r="P37" s="5">
        <f t="shared" si="9"/>
        <v>7027.8214554581509</v>
      </c>
    </row>
    <row r="38" spans="1:16" x14ac:dyDescent="0.2">
      <c r="A38" s="3" t="s">
        <v>20</v>
      </c>
      <c r="B38" s="3">
        <v>195</v>
      </c>
      <c r="C38" s="4">
        <v>27456.682051282052</v>
      </c>
      <c r="D38" s="4">
        <v>997066.1794871795</v>
      </c>
      <c r="E38" s="4">
        <f t="shared" si="10"/>
        <v>149559.92692307691</v>
      </c>
      <c r="F38" s="5">
        <f t="shared" si="11"/>
        <v>847506.25256410264</v>
      </c>
      <c r="G38" s="10">
        <f t="shared" si="5"/>
        <v>1130.0083367521368</v>
      </c>
      <c r="H38" s="5">
        <f t="shared" si="12"/>
        <v>1412.5104209401709</v>
      </c>
      <c r="I38" s="8">
        <v>2372.9230769230771</v>
      </c>
      <c r="J38" s="25">
        <f t="shared" si="6"/>
        <v>4915.4418346153852</v>
      </c>
      <c r="K38" s="22">
        <f t="shared" si="13"/>
        <v>188334.7227920228</v>
      </c>
      <c r="L38" s="5">
        <f t="shared" si="14"/>
        <v>15694.560232668568</v>
      </c>
      <c r="N38" s="5">
        <f t="shared" si="7"/>
        <v>6045.4501713675218</v>
      </c>
      <c r="O38" s="5">
        <f t="shared" si="8"/>
        <v>5621.6970450854706</v>
      </c>
      <c r="P38" s="5">
        <f t="shared" si="9"/>
        <v>6751.7053818376071</v>
      </c>
    </row>
    <row r="39" spans="1:16" x14ac:dyDescent="0.2">
      <c r="A39" s="3" t="s">
        <v>19</v>
      </c>
      <c r="B39" s="3">
        <v>101</v>
      </c>
      <c r="C39" s="4">
        <v>29104.019801980197</v>
      </c>
      <c r="D39" s="4">
        <v>992128.71287128713</v>
      </c>
      <c r="E39" s="4">
        <f t="shared" si="10"/>
        <v>148819.30693069307</v>
      </c>
      <c r="F39" s="5">
        <f t="shared" si="11"/>
        <v>843309.40594059404</v>
      </c>
      <c r="G39" s="10">
        <f t="shared" si="5"/>
        <v>1124.4125412541255</v>
      </c>
      <c r="H39" s="5">
        <f t="shared" si="12"/>
        <v>1405.5156765676568</v>
      </c>
      <c r="I39" s="8">
        <v>2276.5148514851485</v>
      </c>
      <c r="J39" s="25">
        <f t="shared" si="6"/>
        <v>4806.4430693069307</v>
      </c>
      <c r="K39" s="22">
        <f t="shared" si="13"/>
        <v>187402.09020902088</v>
      </c>
      <c r="L39" s="5">
        <f t="shared" si="14"/>
        <v>15616.84085075174</v>
      </c>
      <c r="N39" s="5">
        <f t="shared" si="7"/>
        <v>5930.8556105610569</v>
      </c>
      <c r="O39" s="5">
        <f t="shared" si="8"/>
        <v>5509.200907590759</v>
      </c>
      <c r="P39" s="5">
        <f t="shared" si="9"/>
        <v>6633.6134488448843</v>
      </c>
    </row>
    <row r="40" spans="1:16" x14ac:dyDescent="0.2">
      <c r="A40" s="3" t="s">
        <v>18</v>
      </c>
      <c r="B40" s="3">
        <v>93</v>
      </c>
      <c r="C40" s="4">
        <v>24845.913978494624</v>
      </c>
      <c r="D40" s="4">
        <v>956129.03225806449</v>
      </c>
      <c r="E40" s="4">
        <f t="shared" si="10"/>
        <v>143419.35483870967</v>
      </c>
      <c r="F40" s="5">
        <f t="shared" si="11"/>
        <v>812709.67741935479</v>
      </c>
      <c r="G40" s="10">
        <f t="shared" si="5"/>
        <v>1083.6129032258063</v>
      </c>
      <c r="H40" s="5">
        <f t="shared" si="12"/>
        <v>1354.516129032258</v>
      </c>
      <c r="I40" s="8">
        <v>2406.0322580645161</v>
      </c>
      <c r="J40" s="25">
        <f t="shared" si="6"/>
        <v>4844.1612903225805</v>
      </c>
      <c r="K40" s="22">
        <f t="shared" si="13"/>
        <v>180602.15053763438</v>
      </c>
      <c r="L40" s="5">
        <f t="shared" si="14"/>
        <v>15050.179211469533</v>
      </c>
      <c r="N40" s="5">
        <f t="shared" si="7"/>
        <v>5927.7741935483864</v>
      </c>
      <c r="O40" s="5">
        <f t="shared" si="8"/>
        <v>5521.4193548387093</v>
      </c>
      <c r="P40" s="5">
        <f t="shared" si="9"/>
        <v>6605.0322580645161</v>
      </c>
    </row>
    <row r="41" spans="1:16" x14ac:dyDescent="0.2">
      <c r="A41" s="3" t="s">
        <v>13</v>
      </c>
      <c r="B41" s="3">
        <v>156</v>
      </c>
      <c r="C41" s="4">
        <v>25631.589743589742</v>
      </c>
      <c r="D41" s="4">
        <v>939794.87179487175</v>
      </c>
      <c r="E41" s="4">
        <f t="shared" si="10"/>
        <v>140969.23076923075</v>
      </c>
      <c r="F41" s="5">
        <f t="shared" si="11"/>
        <v>798825.641025641</v>
      </c>
      <c r="G41" s="10">
        <f t="shared" si="5"/>
        <v>1065.1008547008548</v>
      </c>
      <c r="H41" s="5">
        <f t="shared" si="12"/>
        <v>1331.3760683760684</v>
      </c>
      <c r="I41" s="8">
        <v>2478.4807692307691</v>
      </c>
      <c r="J41" s="25">
        <f t="shared" si="6"/>
        <v>4874.9576923076929</v>
      </c>
      <c r="K41" s="22">
        <f t="shared" si="13"/>
        <v>177516.80911680911</v>
      </c>
      <c r="L41" s="5">
        <f t="shared" si="14"/>
        <v>14793.067426400759</v>
      </c>
      <c r="N41" s="5">
        <f t="shared" si="7"/>
        <v>5940.0585470085471</v>
      </c>
      <c r="O41" s="5">
        <f t="shared" si="8"/>
        <v>5540.6457264957262</v>
      </c>
      <c r="P41" s="5">
        <f t="shared" si="9"/>
        <v>6605.7465811965812</v>
      </c>
    </row>
    <row r="42" spans="1:16" x14ac:dyDescent="0.2">
      <c r="A42" s="3" t="s">
        <v>29</v>
      </c>
      <c r="B42" s="3">
        <v>266</v>
      </c>
      <c r="C42" s="4">
        <v>25171.827067669172</v>
      </c>
      <c r="D42" s="4">
        <v>928712.40601503756</v>
      </c>
      <c r="E42" s="4">
        <f t="shared" si="10"/>
        <v>139306.86090225563</v>
      </c>
      <c r="F42" s="5">
        <f t="shared" si="11"/>
        <v>789405.54511278193</v>
      </c>
      <c r="G42" s="10">
        <f t="shared" si="5"/>
        <v>1052.5407268170427</v>
      </c>
      <c r="H42" s="5">
        <f t="shared" si="12"/>
        <v>1315.6759085213032</v>
      </c>
      <c r="I42" s="8">
        <v>2238.8684210526317</v>
      </c>
      <c r="J42" s="25">
        <f t="shared" si="6"/>
        <v>4607.0850563909771</v>
      </c>
      <c r="K42" s="22">
        <f t="shared" si="13"/>
        <v>175423.45446950709</v>
      </c>
      <c r="L42" s="5">
        <f t="shared" si="14"/>
        <v>14618.621205792258</v>
      </c>
      <c r="N42" s="5">
        <f t="shared" si="7"/>
        <v>5659.62578320802</v>
      </c>
      <c r="O42" s="5">
        <f t="shared" si="8"/>
        <v>5264.9230106516297</v>
      </c>
      <c r="P42" s="5">
        <f t="shared" si="9"/>
        <v>6317.4637374686718</v>
      </c>
    </row>
    <row r="43" spans="1:16" x14ac:dyDescent="0.2">
      <c r="A43" s="3" t="s">
        <v>10</v>
      </c>
      <c r="B43" s="3">
        <v>168</v>
      </c>
      <c r="C43" s="4">
        <v>29483.702380952382</v>
      </c>
      <c r="D43" s="4">
        <v>923755.95238095243</v>
      </c>
      <c r="E43" s="4">
        <f t="shared" si="10"/>
        <v>138563.39285714287</v>
      </c>
      <c r="F43" s="5">
        <f t="shared" si="11"/>
        <v>785192.55952380958</v>
      </c>
      <c r="G43" s="10">
        <f t="shared" si="5"/>
        <v>1046.9234126984127</v>
      </c>
      <c r="H43" s="5">
        <f t="shared" si="12"/>
        <v>1308.6542658730161</v>
      </c>
      <c r="I43" s="8">
        <v>1859.8443113772455</v>
      </c>
      <c r="J43" s="25">
        <f t="shared" si="6"/>
        <v>4215.4219899486743</v>
      </c>
      <c r="K43" s="22">
        <f t="shared" si="13"/>
        <v>174487.23544973545</v>
      </c>
      <c r="L43" s="5">
        <f t="shared" si="14"/>
        <v>14540.602954144621</v>
      </c>
      <c r="N43" s="5">
        <f t="shared" si="7"/>
        <v>5262.3454026470872</v>
      </c>
      <c r="O43" s="5">
        <f t="shared" si="8"/>
        <v>4869.7491228851823</v>
      </c>
      <c r="P43" s="5">
        <f t="shared" si="9"/>
        <v>5916.6725355835952</v>
      </c>
    </row>
    <row r="44" spans="1:16" x14ac:dyDescent="0.2">
      <c r="A44" s="3" t="s">
        <v>9</v>
      </c>
      <c r="B44" s="3">
        <v>47</v>
      </c>
      <c r="C44" s="4">
        <v>25006.361702127659</v>
      </c>
      <c r="D44" s="4">
        <v>909148.93617021281</v>
      </c>
      <c r="E44" s="4">
        <f t="shared" si="10"/>
        <v>136372.3404255319</v>
      </c>
      <c r="F44" s="5">
        <f t="shared" si="11"/>
        <v>772776.59574468085</v>
      </c>
      <c r="G44" s="10">
        <f t="shared" si="5"/>
        <v>1030.3687943262412</v>
      </c>
      <c r="H44" s="5">
        <f t="shared" si="12"/>
        <v>1287.9609929078015</v>
      </c>
      <c r="I44" s="8">
        <v>2335.7021276595747</v>
      </c>
      <c r="J44" s="25">
        <f t="shared" si="6"/>
        <v>4654.0319148936178</v>
      </c>
      <c r="K44" s="22">
        <f t="shared" si="13"/>
        <v>171728.13238770686</v>
      </c>
      <c r="L44" s="5">
        <f t="shared" si="14"/>
        <v>14310.677698975573</v>
      </c>
      <c r="N44" s="5">
        <f t="shared" si="7"/>
        <v>5684.400709219859</v>
      </c>
      <c r="O44" s="5">
        <f t="shared" si="8"/>
        <v>5298.0124113475176</v>
      </c>
      <c r="P44" s="5">
        <f t="shared" si="9"/>
        <v>6328.3812056737588</v>
      </c>
    </row>
    <row r="45" spans="1:16" x14ac:dyDescent="0.2">
      <c r="A45" s="3" t="s">
        <v>7</v>
      </c>
      <c r="B45" s="3">
        <v>65</v>
      </c>
      <c r="C45" s="4">
        <v>27613.969230769231</v>
      </c>
      <c r="D45" s="4">
        <v>898615.38461538462</v>
      </c>
      <c r="E45" s="4">
        <f t="shared" si="10"/>
        <v>134792.30769230769</v>
      </c>
      <c r="F45" s="5">
        <f t="shared" si="11"/>
        <v>763823.07692307699</v>
      </c>
      <c r="G45" s="10">
        <f t="shared" si="5"/>
        <v>1018.4307692307693</v>
      </c>
      <c r="H45" s="5">
        <f t="shared" si="12"/>
        <v>1273.0384615384617</v>
      </c>
      <c r="I45" s="8">
        <v>1992.0307692307692</v>
      </c>
      <c r="J45" s="25">
        <f t="shared" si="6"/>
        <v>4283.5</v>
      </c>
      <c r="K45" s="22">
        <f t="shared" si="13"/>
        <v>169738.46153846156</v>
      </c>
      <c r="L45" s="5">
        <f t="shared" si="14"/>
        <v>14144.871794871797</v>
      </c>
      <c r="N45" s="5">
        <f t="shared" si="7"/>
        <v>5301.9307692307702</v>
      </c>
      <c r="O45" s="5">
        <f t="shared" si="8"/>
        <v>4920.0192307692305</v>
      </c>
      <c r="P45" s="5">
        <f t="shared" si="9"/>
        <v>5938.4500000000007</v>
      </c>
    </row>
    <row r="46" spans="1:16" x14ac:dyDescent="0.2">
      <c r="A46" s="3" t="s">
        <v>49</v>
      </c>
      <c r="B46" s="3">
        <v>252</v>
      </c>
      <c r="C46" s="4">
        <v>24708.789682539682</v>
      </c>
      <c r="D46" s="4">
        <v>883103.17460317456</v>
      </c>
      <c r="E46" s="4">
        <f t="shared" si="10"/>
        <v>132465.47619047618</v>
      </c>
      <c r="F46" s="5">
        <f t="shared" si="11"/>
        <v>750637.69841269834</v>
      </c>
      <c r="G46" s="10">
        <f t="shared" si="5"/>
        <v>1000.8502645502645</v>
      </c>
      <c r="H46" s="5">
        <f t="shared" si="12"/>
        <v>1251.0628306878305</v>
      </c>
      <c r="I46" s="8">
        <v>2386.4603174603176</v>
      </c>
      <c r="J46" s="25">
        <f t="shared" si="6"/>
        <v>4638.3734126984127</v>
      </c>
      <c r="K46" s="22">
        <f t="shared" si="13"/>
        <v>166808.37742504408</v>
      </c>
      <c r="L46" s="5">
        <f t="shared" si="14"/>
        <v>13900.698118753673</v>
      </c>
      <c r="N46" s="5">
        <f t="shared" si="7"/>
        <v>5639.2236772486776</v>
      </c>
      <c r="O46" s="5">
        <f t="shared" si="8"/>
        <v>5263.9048280423285</v>
      </c>
      <c r="P46" s="5">
        <f t="shared" si="9"/>
        <v>6264.7550925925916</v>
      </c>
    </row>
    <row r="47" spans="1:16" x14ac:dyDescent="0.2">
      <c r="A47" s="3" t="s">
        <v>8</v>
      </c>
      <c r="B47" s="3">
        <v>65</v>
      </c>
      <c r="C47" s="4">
        <v>23048.938461538462</v>
      </c>
      <c r="D47" s="4">
        <v>808576.92307692312</v>
      </c>
      <c r="E47" s="4">
        <f t="shared" si="10"/>
        <v>121286.53846153847</v>
      </c>
      <c r="F47" s="5">
        <f t="shared" si="11"/>
        <v>687290.38461538462</v>
      </c>
      <c r="G47" s="10">
        <f t="shared" si="5"/>
        <v>916.38717948717942</v>
      </c>
      <c r="H47" s="5">
        <f t="shared" si="12"/>
        <v>1145.4839743589744</v>
      </c>
      <c r="I47" s="8">
        <v>2007.5846153846153</v>
      </c>
      <c r="J47" s="25">
        <f t="shared" si="6"/>
        <v>4069.455769230769</v>
      </c>
      <c r="K47" s="22">
        <f t="shared" si="13"/>
        <v>152731.19658119659</v>
      </c>
      <c r="L47" s="5">
        <f t="shared" si="14"/>
        <v>12727.599715099715</v>
      </c>
      <c r="N47" s="5">
        <f t="shared" si="7"/>
        <v>4985.8429487179483</v>
      </c>
      <c r="O47" s="5">
        <f t="shared" si="8"/>
        <v>4642.1977564102563</v>
      </c>
      <c r="P47" s="5">
        <f t="shared" si="9"/>
        <v>5558.5849358974356</v>
      </c>
    </row>
    <row r="48" spans="1:16" x14ac:dyDescent="0.2">
      <c r="A48" s="3" t="s">
        <v>42</v>
      </c>
      <c r="B48" s="3">
        <v>94</v>
      </c>
      <c r="C48" s="4">
        <v>19763.308510638297</v>
      </c>
      <c r="D48" s="4">
        <v>736925.53191489365</v>
      </c>
      <c r="E48" s="4">
        <f t="shared" si="10"/>
        <v>110538.82978723405</v>
      </c>
      <c r="F48" s="5">
        <f t="shared" si="11"/>
        <v>626386.70212765958</v>
      </c>
      <c r="G48" s="10">
        <f t="shared" si="5"/>
        <v>835.18226950354619</v>
      </c>
      <c r="H48" s="5">
        <f t="shared" si="12"/>
        <v>1043.9778368794325</v>
      </c>
      <c r="I48" s="8">
        <v>2285.4255319148938</v>
      </c>
      <c r="J48" s="25">
        <f t="shared" si="6"/>
        <v>4164.5856382978727</v>
      </c>
      <c r="K48" s="22">
        <f t="shared" si="13"/>
        <v>139197.04491725768</v>
      </c>
      <c r="L48" s="5">
        <f t="shared" si="14"/>
        <v>11599.753743104806</v>
      </c>
      <c r="N48" s="5">
        <f t="shared" si="7"/>
        <v>4999.7679078014189</v>
      </c>
      <c r="O48" s="5">
        <f t="shared" si="8"/>
        <v>4686.5745567375889</v>
      </c>
      <c r="P48" s="5">
        <f t="shared" si="9"/>
        <v>5521.7568262411351</v>
      </c>
    </row>
    <row r="49" spans="1:16" x14ac:dyDescent="0.2">
      <c r="A49" s="3" t="s">
        <v>52</v>
      </c>
      <c r="B49" s="3">
        <v>119</v>
      </c>
      <c r="C49" s="4">
        <v>18779.420168067227</v>
      </c>
      <c r="D49" s="4">
        <v>736029.62184873945</v>
      </c>
      <c r="E49" s="4">
        <f t="shared" si="10"/>
        <v>110404.44327731091</v>
      </c>
      <c r="F49" s="5">
        <f t="shared" si="11"/>
        <v>625625.17857142852</v>
      </c>
      <c r="G49" s="10">
        <f t="shared" si="5"/>
        <v>834.16690476190468</v>
      </c>
      <c r="H49" s="5">
        <f t="shared" si="12"/>
        <v>1042.7086309523809</v>
      </c>
      <c r="I49" s="8">
        <v>2305.3389830508477</v>
      </c>
      <c r="J49" s="25">
        <f t="shared" si="6"/>
        <v>4182.2145187651331</v>
      </c>
      <c r="K49" s="22">
        <f t="shared" si="13"/>
        <v>139027.81746031746</v>
      </c>
      <c r="L49" s="5">
        <f t="shared" si="14"/>
        <v>11585.651455026455</v>
      </c>
      <c r="N49" s="5">
        <f t="shared" si="7"/>
        <v>5016.3814235270384</v>
      </c>
      <c r="O49" s="5">
        <f t="shared" si="8"/>
        <v>4703.5688342413232</v>
      </c>
      <c r="P49" s="5">
        <f t="shared" si="9"/>
        <v>5537.7357390032284</v>
      </c>
    </row>
    <row r="50" spans="1:16" x14ac:dyDescent="0.2">
      <c r="A50" s="3" t="s">
        <v>4</v>
      </c>
      <c r="B50" s="3">
        <v>150</v>
      </c>
      <c r="C50" s="4">
        <v>19455.806666666667</v>
      </c>
      <c r="D50" s="4">
        <v>720246.66666666663</v>
      </c>
      <c r="E50" s="4">
        <f t="shared" si="10"/>
        <v>108036.99999999999</v>
      </c>
      <c r="F50" s="5">
        <f t="shared" si="11"/>
        <v>612209.66666666663</v>
      </c>
      <c r="G50" s="10">
        <f t="shared" si="5"/>
        <v>816.27955555555548</v>
      </c>
      <c r="H50" s="5">
        <f t="shared" si="12"/>
        <v>1020.3494444444444</v>
      </c>
      <c r="I50" s="8">
        <v>2433.9</v>
      </c>
      <c r="J50" s="25">
        <f t="shared" si="6"/>
        <v>4270.5290000000005</v>
      </c>
      <c r="K50" s="22">
        <f t="shared" si="13"/>
        <v>136046.59259259258</v>
      </c>
      <c r="L50" s="5">
        <f t="shared" si="14"/>
        <v>11337.216049382716</v>
      </c>
      <c r="N50" s="5">
        <f t="shared" si="7"/>
        <v>5086.8085555555554</v>
      </c>
      <c r="O50" s="5">
        <f t="shared" si="8"/>
        <v>4780.7037222222225</v>
      </c>
      <c r="P50" s="5">
        <f t="shared" si="9"/>
        <v>5596.9832777777774</v>
      </c>
    </row>
    <row r="51" spans="1:16" x14ac:dyDescent="0.2">
      <c r="A51" s="3" t="s">
        <v>35</v>
      </c>
      <c r="B51" s="3">
        <v>62</v>
      </c>
      <c r="C51" s="4">
        <v>19288.225806451614</v>
      </c>
      <c r="D51" s="4">
        <v>717254.6451612903</v>
      </c>
      <c r="E51" s="4">
        <f t="shared" si="10"/>
        <v>107588.19677419354</v>
      </c>
      <c r="F51" s="5">
        <f t="shared" si="11"/>
        <v>609666.44838709675</v>
      </c>
      <c r="G51" s="10">
        <f t="shared" si="5"/>
        <v>812.88859784946237</v>
      </c>
      <c r="H51" s="5">
        <f t="shared" si="12"/>
        <v>1016.110747311828</v>
      </c>
      <c r="I51" s="8">
        <v>2524.0322580645161</v>
      </c>
      <c r="J51" s="25">
        <f t="shared" si="6"/>
        <v>4353.031603225807</v>
      </c>
      <c r="K51" s="22">
        <f t="shared" si="13"/>
        <v>135481.43297491039</v>
      </c>
      <c r="L51" s="5">
        <f t="shared" si="14"/>
        <v>11290.119414575865</v>
      </c>
      <c r="N51" s="5">
        <f t="shared" si="7"/>
        <v>5165.9202010752688</v>
      </c>
      <c r="O51" s="5">
        <f t="shared" si="8"/>
        <v>4861.0869768817211</v>
      </c>
      <c r="P51" s="5">
        <f t="shared" si="9"/>
        <v>5673.9755747311829</v>
      </c>
    </row>
    <row r="52" spans="1:16" x14ac:dyDescent="0.2">
      <c r="A52" s="3" t="s">
        <v>31</v>
      </c>
      <c r="B52" s="3">
        <v>130</v>
      </c>
      <c r="C52" s="4">
        <v>19828.384615384617</v>
      </c>
      <c r="D52" s="4">
        <v>712319.23076923075</v>
      </c>
      <c r="E52" s="4">
        <f t="shared" si="10"/>
        <v>106847.88461538461</v>
      </c>
      <c r="F52" s="5">
        <f t="shared" si="11"/>
        <v>605471.34615384613</v>
      </c>
      <c r="G52" s="10">
        <f t="shared" si="5"/>
        <v>807.29512820512821</v>
      </c>
      <c r="H52" s="5">
        <f t="shared" si="12"/>
        <v>1009.1189102564102</v>
      </c>
      <c r="I52" s="8">
        <v>2172.1550387596899</v>
      </c>
      <c r="J52" s="25">
        <f t="shared" si="6"/>
        <v>3988.5690772212283</v>
      </c>
      <c r="K52" s="22">
        <f t="shared" si="13"/>
        <v>134549.18803418803</v>
      </c>
      <c r="L52" s="5">
        <f t="shared" si="14"/>
        <v>11212.432336182335</v>
      </c>
      <c r="N52" s="5">
        <f t="shared" si="7"/>
        <v>4795.8642054263564</v>
      </c>
      <c r="O52" s="5">
        <f t="shared" si="8"/>
        <v>4493.128532349434</v>
      </c>
      <c r="P52" s="5">
        <f t="shared" si="9"/>
        <v>5300.4236605545611</v>
      </c>
    </row>
    <row r="53" spans="1:16" x14ac:dyDescent="0.2">
      <c r="A53" s="3" t="s">
        <v>3</v>
      </c>
      <c r="B53" s="3">
        <v>90</v>
      </c>
      <c r="C53" s="4">
        <v>18387.966666666667</v>
      </c>
      <c r="D53" s="4">
        <v>643227.77777777775</v>
      </c>
      <c r="E53" s="4">
        <f t="shared" si="10"/>
        <v>96484.166666666657</v>
      </c>
      <c r="F53" s="5">
        <f t="shared" si="11"/>
        <v>546743.61111111112</v>
      </c>
      <c r="G53" s="10">
        <f t="shared" si="5"/>
        <v>728.99148148148151</v>
      </c>
      <c r="H53" s="5">
        <f t="shared" si="12"/>
        <v>911.23935185185189</v>
      </c>
      <c r="I53" s="8">
        <v>1993.9222222222222</v>
      </c>
      <c r="J53" s="25">
        <f t="shared" si="6"/>
        <v>3634.1530555555555</v>
      </c>
      <c r="K53" s="22">
        <f t="shared" si="13"/>
        <v>121498.58024691358</v>
      </c>
      <c r="L53" s="5">
        <f t="shared" si="14"/>
        <v>10124.881687242798</v>
      </c>
      <c r="N53" s="5">
        <f t="shared" si="7"/>
        <v>4363.1445370370375</v>
      </c>
      <c r="O53" s="5">
        <f t="shared" si="8"/>
        <v>4089.772731481482</v>
      </c>
      <c r="P53" s="5">
        <f t="shared" si="9"/>
        <v>4818.764212962963</v>
      </c>
    </row>
    <row r="54" spans="1:16" x14ac:dyDescent="0.2">
      <c r="A54" s="3" t="s">
        <v>40</v>
      </c>
      <c r="B54" s="3">
        <v>213</v>
      </c>
      <c r="C54" s="4">
        <v>17280.422535211266</v>
      </c>
      <c r="D54" s="4">
        <v>636214.55399061029</v>
      </c>
      <c r="E54" s="4">
        <f t="shared" si="10"/>
        <v>95432.183098591544</v>
      </c>
      <c r="F54" s="5">
        <f t="shared" si="11"/>
        <v>540782.37089201878</v>
      </c>
      <c r="G54" s="10">
        <f t="shared" si="5"/>
        <v>721.04316118935833</v>
      </c>
      <c r="H54" s="5">
        <f t="shared" si="12"/>
        <v>901.30395148669788</v>
      </c>
      <c r="I54" s="8">
        <v>2728.0283018867926</v>
      </c>
      <c r="J54" s="25">
        <f t="shared" si="6"/>
        <v>4350.3754145628491</v>
      </c>
      <c r="K54" s="22">
        <f t="shared" si="13"/>
        <v>120173.86019822639</v>
      </c>
      <c r="L54" s="5">
        <f t="shared" si="14"/>
        <v>10014.488349852199</v>
      </c>
      <c r="N54" s="5">
        <f t="shared" si="7"/>
        <v>5071.4185757522073</v>
      </c>
      <c r="O54" s="5">
        <f t="shared" si="8"/>
        <v>4801.027390306198</v>
      </c>
      <c r="P54" s="5">
        <f t="shared" si="9"/>
        <v>5522.0705514955562</v>
      </c>
    </row>
    <row r="55" spans="1:16" x14ac:dyDescent="0.2">
      <c r="A55" s="3" t="s">
        <v>44</v>
      </c>
      <c r="B55" s="3">
        <v>64</v>
      </c>
      <c r="C55" s="4">
        <v>17058.859375</v>
      </c>
      <c r="D55" s="4">
        <v>590062.5</v>
      </c>
      <c r="E55" s="4">
        <f t="shared" ref="E55:E63" si="15">D55*0.15</f>
        <v>88509.375</v>
      </c>
      <c r="F55" s="5">
        <f t="shared" ref="F55:F63" si="16">D55-E55</f>
        <v>501553.125</v>
      </c>
      <c r="G55" s="5">
        <f t="shared" ref="G55:G63" si="17">F55*0.016/12</f>
        <v>668.73750000000007</v>
      </c>
      <c r="H55" s="5">
        <f t="shared" ref="H55:H63" si="18">F55*0.02/12</f>
        <v>835.921875</v>
      </c>
      <c r="I55" s="4">
        <v>2237.125</v>
      </c>
      <c r="J55" s="5">
        <f t="shared" ref="J55:J63" si="19">G55+H55+I55</f>
        <v>3741.7843750000002</v>
      </c>
      <c r="K55" s="5">
        <f t="shared" ref="K55:K63" si="20">F55/4.5</f>
        <v>111456.25</v>
      </c>
      <c r="L55" s="5">
        <f t="shared" ref="L55:L63" si="21">K55/12</f>
        <v>9288.0208333333339</v>
      </c>
      <c r="N55" s="5">
        <f t="shared" ref="N55:N63" si="22">(F55*0.032)/12+H55+I55</f>
        <v>4410.5218750000004</v>
      </c>
      <c r="O55" s="5">
        <f t="shared" ref="O55:O63" si="23">(F55*0.03/12)+G55+I55</f>
        <v>4159.7453125000002</v>
      </c>
      <c r="P55" s="5">
        <f t="shared" ref="P55:P63" si="24">F55*0.032/12+F55*0.03/12+I55</f>
        <v>4828.4828125000004</v>
      </c>
    </row>
    <row r="56" spans="1:16" x14ac:dyDescent="0.2">
      <c r="A56" s="3" t="s">
        <v>71</v>
      </c>
      <c r="B56" s="3">
        <v>42</v>
      </c>
      <c r="C56" s="4">
        <v>14695.214285714286</v>
      </c>
      <c r="D56" s="4">
        <v>579166.66666666663</v>
      </c>
      <c r="E56" s="4">
        <f t="shared" si="15"/>
        <v>86874.999999999985</v>
      </c>
      <c r="F56" s="5">
        <f t="shared" si="16"/>
        <v>492291.66666666663</v>
      </c>
      <c r="G56" s="5">
        <f t="shared" si="17"/>
        <v>656.3888888888888</v>
      </c>
      <c r="H56" s="5">
        <f t="shared" si="18"/>
        <v>820.48611111111097</v>
      </c>
      <c r="I56" s="4">
        <v>2657.7380952380954</v>
      </c>
      <c r="J56" s="5">
        <f t="shared" si="19"/>
        <v>4134.6130952380954</v>
      </c>
      <c r="K56" s="5">
        <f t="shared" si="20"/>
        <v>109398.14814814815</v>
      </c>
      <c r="L56" s="5">
        <f t="shared" si="21"/>
        <v>9116.5123456790116</v>
      </c>
      <c r="N56" s="5">
        <f t="shared" si="22"/>
        <v>4791.0019841269841</v>
      </c>
      <c r="O56" s="5">
        <f t="shared" si="23"/>
        <v>4544.8561507936502</v>
      </c>
      <c r="P56" s="5">
        <f t="shared" si="24"/>
        <v>5201.2450396825398</v>
      </c>
    </row>
    <row r="57" spans="1:16" x14ac:dyDescent="0.2">
      <c r="A57" s="3" t="s">
        <v>70</v>
      </c>
      <c r="B57" s="3">
        <v>52</v>
      </c>
      <c r="C57" s="4">
        <v>14721.51923076923</v>
      </c>
      <c r="D57" s="4">
        <v>569836.5384615385</v>
      </c>
      <c r="E57" s="4">
        <f t="shared" si="15"/>
        <v>85475.480769230766</v>
      </c>
      <c r="F57" s="5">
        <f t="shared" si="16"/>
        <v>484361.05769230775</v>
      </c>
      <c r="G57" s="5">
        <f t="shared" si="17"/>
        <v>645.81474358974367</v>
      </c>
      <c r="H57" s="5">
        <f t="shared" si="18"/>
        <v>807.26842948717956</v>
      </c>
      <c r="I57" s="4">
        <v>2207.3269230769229</v>
      </c>
      <c r="J57" s="5">
        <f t="shared" si="19"/>
        <v>3660.4100961538461</v>
      </c>
      <c r="K57" s="5">
        <f t="shared" si="20"/>
        <v>107635.79059829061</v>
      </c>
      <c r="L57" s="5">
        <f t="shared" si="21"/>
        <v>8969.649216524218</v>
      </c>
      <c r="N57" s="5">
        <f t="shared" si="22"/>
        <v>4306.2248397435897</v>
      </c>
      <c r="O57" s="5">
        <f t="shared" si="23"/>
        <v>4064.0443108974359</v>
      </c>
      <c r="P57" s="5">
        <f t="shared" si="24"/>
        <v>4709.8590544871795</v>
      </c>
    </row>
    <row r="58" spans="1:16" x14ac:dyDescent="0.2">
      <c r="A58" s="3" t="s">
        <v>83</v>
      </c>
      <c r="B58" s="3">
        <v>43</v>
      </c>
      <c r="C58" s="4">
        <v>14525.627906976744</v>
      </c>
      <c r="D58" s="4">
        <v>528488.37209302327</v>
      </c>
      <c r="E58" s="4">
        <f t="shared" si="15"/>
        <v>79273.255813953481</v>
      </c>
      <c r="F58" s="5">
        <f t="shared" si="16"/>
        <v>449215.1162790698</v>
      </c>
      <c r="G58" s="5">
        <f t="shared" si="17"/>
        <v>598.95348837209315</v>
      </c>
      <c r="H58" s="5">
        <f t="shared" si="18"/>
        <v>748.69186046511641</v>
      </c>
      <c r="I58" s="4">
        <v>2681.2093023255816</v>
      </c>
      <c r="J58" s="5">
        <f t="shared" si="19"/>
        <v>4028.854651162791</v>
      </c>
      <c r="K58" s="5">
        <f t="shared" si="20"/>
        <v>99825.58139534884</v>
      </c>
      <c r="L58" s="5">
        <f t="shared" si="21"/>
        <v>8318.7984496124027</v>
      </c>
      <c r="N58" s="5">
        <f t="shared" si="22"/>
        <v>4627.8081395348845</v>
      </c>
      <c r="O58" s="5">
        <f t="shared" si="23"/>
        <v>4403.2005813953492</v>
      </c>
      <c r="P58" s="5">
        <f t="shared" si="24"/>
        <v>5002.1540697674427</v>
      </c>
    </row>
    <row r="59" spans="1:16" x14ac:dyDescent="0.2">
      <c r="A59" s="3" t="s">
        <v>34</v>
      </c>
      <c r="B59" s="3">
        <v>80</v>
      </c>
      <c r="C59" s="4">
        <v>14915.137500000001</v>
      </c>
      <c r="D59" s="4">
        <v>519281.25</v>
      </c>
      <c r="E59" s="4">
        <f t="shared" si="15"/>
        <v>77892.1875</v>
      </c>
      <c r="F59" s="5">
        <f t="shared" si="16"/>
        <v>441389.0625</v>
      </c>
      <c r="G59" s="5">
        <f t="shared" si="17"/>
        <v>588.51875000000007</v>
      </c>
      <c r="H59" s="5">
        <f t="shared" si="18"/>
        <v>735.6484375</v>
      </c>
      <c r="I59" s="4">
        <v>2254.5443037974683</v>
      </c>
      <c r="J59" s="5">
        <f t="shared" si="19"/>
        <v>3578.7114912974685</v>
      </c>
      <c r="K59" s="5">
        <f t="shared" si="20"/>
        <v>98086.458333333328</v>
      </c>
      <c r="L59" s="5">
        <f t="shared" si="21"/>
        <v>8173.8715277777774</v>
      </c>
      <c r="N59" s="5">
        <f t="shared" si="22"/>
        <v>4167.2302412974686</v>
      </c>
      <c r="O59" s="5">
        <f t="shared" si="23"/>
        <v>3946.5357100474685</v>
      </c>
      <c r="P59" s="5">
        <f t="shared" si="24"/>
        <v>4535.0544600474686</v>
      </c>
    </row>
    <row r="60" spans="1:16" x14ac:dyDescent="0.2">
      <c r="A60" s="3" t="s">
        <v>32</v>
      </c>
      <c r="B60" s="3">
        <v>50</v>
      </c>
      <c r="C60" s="4">
        <v>11124.26</v>
      </c>
      <c r="D60" s="4">
        <v>412060</v>
      </c>
      <c r="E60" s="4">
        <f t="shared" si="15"/>
        <v>61809</v>
      </c>
      <c r="F60" s="5">
        <f t="shared" si="16"/>
        <v>350251</v>
      </c>
      <c r="G60" s="5">
        <f t="shared" si="17"/>
        <v>467.00133333333338</v>
      </c>
      <c r="H60" s="5">
        <f t="shared" si="18"/>
        <v>583.75166666666667</v>
      </c>
      <c r="I60" s="4">
        <v>2377.84</v>
      </c>
      <c r="J60" s="5">
        <f t="shared" si="19"/>
        <v>3428.5930000000003</v>
      </c>
      <c r="K60" s="5">
        <f t="shared" si="20"/>
        <v>77833.555555555562</v>
      </c>
      <c r="L60" s="5">
        <f t="shared" si="21"/>
        <v>6486.1296296296305</v>
      </c>
      <c r="N60" s="5">
        <f t="shared" si="22"/>
        <v>3895.5943333333335</v>
      </c>
      <c r="O60" s="5">
        <f t="shared" si="23"/>
        <v>3720.4688333333334</v>
      </c>
      <c r="P60" s="5">
        <f t="shared" si="24"/>
        <v>4187.470166666667</v>
      </c>
    </row>
    <row r="61" spans="1:16" x14ac:dyDescent="0.2">
      <c r="A61" s="3" t="s">
        <v>81</v>
      </c>
      <c r="B61" s="3">
        <v>58</v>
      </c>
      <c r="C61" s="4">
        <v>10072.913793103447</v>
      </c>
      <c r="D61" s="4">
        <v>398448.27586206899</v>
      </c>
      <c r="E61" s="4">
        <f t="shared" si="15"/>
        <v>59767.241379310348</v>
      </c>
      <c r="F61" s="5">
        <f t="shared" si="16"/>
        <v>338681.03448275861</v>
      </c>
      <c r="G61" s="5">
        <f t="shared" si="17"/>
        <v>451.57471264367814</v>
      </c>
      <c r="H61" s="5">
        <f t="shared" si="18"/>
        <v>564.46839080459768</v>
      </c>
      <c r="I61" s="4">
        <v>2609.8275862068967</v>
      </c>
      <c r="J61" s="5">
        <f t="shared" si="19"/>
        <v>3625.8706896551726</v>
      </c>
      <c r="K61" s="5">
        <f t="shared" si="20"/>
        <v>75262.452107279692</v>
      </c>
      <c r="L61" s="5">
        <f t="shared" si="21"/>
        <v>6271.8710089399747</v>
      </c>
      <c r="N61" s="5">
        <f t="shared" si="22"/>
        <v>4077.4454022988507</v>
      </c>
      <c r="O61" s="5">
        <f t="shared" si="23"/>
        <v>3908.1048850574712</v>
      </c>
      <c r="P61" s="5">
        <f t="shared" si="24"/>
        <v>4359.6795977011498</v>
      </c>
    </row>
    <row r="62" spans="1:16" x14ac:dyDescent="0.2">
      <c r="A62" s="3" t="s">
        <v>84</v>
      </c>
      <c r="B62" s="3">
        <v>47</v>
      </c>
      <c r="C62" s="4">
        <v>5811.744680851064</v>
      </c>
      <c r="D62" s="4">
        <v>225489.36170212767</v>
      </c>
      <c r="E62" s="4">
        <f t="shared" si="15"/>
        <v>33823.404255319147</v>
      </c>
      <c r="F62" s="5">
        <f t="shared" si="16"/>
        <v>191665.95744680852</v>
      </c>
      <c r="G62" s="5">
        <f t="shared" si="17"/>
        <v>255.55460992907805</v>
      </c>
      <c r="H62" s="5">
        <f t="shared" si="18"/>
        <v>319.44326241134758</v>
      </c>
      <c r="I62" s="4">
        <v>2410.0425531914893</v>
      </c>
      <c r="J62" s="5">
        <f t="shared" si="19"/>
        <v>2985.0404255319149</v>
      </c>
      <c r="K62" s="5">
        <f t="shared" si="20"/>
        <v>42592.434988179673</v>
      </c>
      <c r="L62" s="5">
        <f t="shared" si="21"/>
        <v>3549.3695823483063</v>
      </c>
      <c r="N62" s="5">
        <f t="shared" si="22"/>
        <v>3240.5950354609931</v>
      </c>
      <c r="O62" s="5">
        <f t="shared" si="23"/>
        <v>3144.7620567375889</v>
      </c>
      <c r="P62" s="5">
        <f t="shared" si="24"/>
        <v>3400.3166666666666</v>
      </c>
    </row>
    <row r="63" spans="1:16" x14ac:dyDescent="0.2">
      <c r="A63" s="3" t="s">
        <v>15</v>
      </c>
      <c r="B63" s="3">
        <v>61</v>
      </c>
      <c r="C63" s="4">
        <v>6004.377049180328</v>
      </c>
      <c r="D63" s="4">
        <v>214385.24590163934</v>
      </c>
      <c r="E63" s="4">
        <f t="shared" si="15"/>
        <v>32157.7868852459</v>
      </c>
      <c r="F63" s="5">
        <f t="shared" si="16"/>
        <v>182227.45901639343</v>
      </c>
      <c r="G63" s="5">
        <f t="shared" si="17"/>
        <v>242.96994535519124</v>
      </c>
      <c r="H63" s="5">
        <f t="shared" si="18"/>
        <v>303.71243169398906</v>
      </c>
      <c r="I63" s="4">
        <v>2165.6721311475408</v>
      </c>
      <c r="J63" s="5">
        <f t="shared" si="19"/>
        <v>2712.3545081967213</v>
      </c>
      <c r="K63" s="5">
        <f t="shared" si="20"/>
        <v>40494.990892531874</v>
      </c>
      <c r="L63" s="5">
        <f t="shared" si="21"/>
        <v>3374.5825743776563</v>
      </c>
      <c r="N63" s="5">
        <f t="shared" si="22"/>
        <v>2955.3244535519125</v>
      </c>
      <c r="O63" s="5">
        <f t="shared" si="23"/>
        <v>2864.2107240437153</v>
      </c>
      <c r="P63" s="5">
        <f t="shared" si="24"/>
        <v>3107.180669398907</v>
      </c>
    </row>
  </sheetData>
  <sortState ref="A5:K55">
    <sortCondition descending="1" ref="D5:D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 Etta Fig</vt:lpstr>
      <vt:lpstr>SM Ettor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Lars Svensson</cp:lastModifiedBy>
  <cp:lastPrinted>2018-01-18T08:52:01Z</cp:lastPrinted>
  <dcterms:created xsi:type="dcterms:W3CDTF">2017-12-10T17:50:29Z</dcterms:created>
  <dcterms:modified xsi:type="dcterms:W3CDTF">2018-02-19T13:14:33Z</dcterms:modified>
</cp:coreProperties>
</file>